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updateLinks="never"/>
  <xr:revisionPtr revIDLastSave="0" documentId="13_ncr:1_{06F63CAA-23DB-4A5B-A962-BA6265FA5E07}" xr6:coauthVersionLast="47" xr6:coauthVersionMax="47" xr10:uidLastSave="{00000000-0000-0000-0000-000000000000}"/>
  <bookViews>
    <workbookView xWindow="-110" yWindow="-110" windowWidth="19420" windowHeight="11500" tabRatio="592" firstSheet="2" activeTab="2" xr2:uid="{00000000-000D-0000-FFFF-FFFF00000000}"/>
  </bookViews>
  <sheets>
    <sheet name="報告書データ" sheetId="13" state="hidden" r:id="rId1"/>
    <sheet name="申請書データ" sheetId="50" state="hidden" r:id="rId2"/>
    <sheet name="申請書" sheetId="48" r:id="rId3"/>
    <sheet name="申請書(記入例)" sheetId="53" r:id="rId4"/>
    <sheet name="アドバイザー2025" sheetId="46" r:id="rId5"/>
    <sheet name="リスト" sheetId="7" state="hidden" r:id="rId6"/>
    <sheet name="決定通知書" sheetId="38" state="hidden" r:id="rId7"/>
    <sheet name="報告書" sheetId="41" state="hidden" r:id="rId8"/>
  </sheets>
  <definedNames>
    <definedName name="_xlnm._FilterDatabase" localSheetId="4" hidden="1">アドバイザー2025!$A$8:$AP$8</definedName>
    <definedName name="_xlnm._FilterDatabase" localSheetId="5" hidden="1">リスト!$F$1:$I$1790</definedName>
    <definedName name="NPO・商工会・大学等">リスト!$A$43:$A$49</definedName>
    <definedName name="_xlnm.Print_Area" localSheetId="4">アドバイザー2025!$A$1:$AP$250</definedName>
    <definedName name="_xlnm.Print_Area" localSheetId="6">決定通知書!$B$2:$H$22</definedName>
    <definedName name="_xlnm.Print_Area" localSheetId="2">申請書!$A$2:$F$127</definedName>
    <definedName name="_xlnm.Print_Area" localSheetId="3">'申請書(記入例)'!$A$2:$F$127</definedName>
    <definedName name="_xlnm.Print_Area" localSheetId="7">報告書!$A$3:$F$112</definedName>
    <definedName name="_xlnm.Print_Area" localSheetId="0">報告書データ!$A$1:$AY$12</definedName>
    <definedName name="_xlnm.Print_Titles" localSheetId="4">アドバイザー2025!$7:$7</definedName>
    <definedName name="アドバイザー" localSheetId="4">アドバイザー2025!$E$8:$E$114</definedName>
    <definedName name="愛知県">リスト!$H$1009:$H$1063</definedName>
    <definedName name="愛媛県">リスト!$H$1453:$H$1473</definedName>
    <definedName name="一部事務組合・広域連合・財産区">リスト!$A$33:$A$41</definedName>
    <definedName name="茨城県">リスト!$H$416:$H$460</definedName>
    <definedName name="岡山県">リスト!$H$1338:$H$1365</definedName>
    <definedName name="沖縄県">リスト!$H$1749:$H$1790</definedName>
    <definedName name="沖縄総合通信事務所">リスト!$F$57:$F$58</definedName>
    <definedName name="管区">リスト!$D$2:$D$12</definedName>
    <definedName name="関東総合通信局">リスト!$F$10:$F$18</definedName>
    <definedName name="岩手県">リスト!$H$224:$H$257</definedName>
    <definedName name="岐阜県">リスト!$H$930:$H$972</definedName>
    <definedName name="宮崎県">リスト!$H$1678:$H$1704</definedName>
    <definedName name="宮城県">リスト!$H$258:$H$293</definedName>
    <definedName name="京都府">リスト!$H$1114:$H$1140</definedName>
    <definedName name="協議会">リスト!$A$43:$A$49</definedName>
    <definedName name="近畿総合通信局">リスト!$F$31:$F$37</definedName>
    <definedName name="九州総合通信局">リスト!$F$49:$F$56</definedName>
    <definedName name="区分" localSheetId="4">#REF!</definedName>
    <definedName name="区分" localSheetId="7">リスト!$A$2:$A$8</definedName>
    <definedName name="区分">リスト!$A$2:$A$8</definedName>
    <definedName name="熊本県">リスト!$H$1613:$H$1658</definedName>
    <definedName name="群馬県">リスト!$H$487:$H$522</definedName>
    <definedName name="広島県">リスト!$H$1366:$H$1389</definedName>
    <definedName name="香川県">リスト!$H$1435:$H$1452</definedName>
    <definedName name="高知県">リスト!$H$1474:$H$1508</definedName>
    <definedName name="国の機関">リスト!$A$33:$A$41</definedName>
    <definedName name="佐賀県">リスト!$H$1570:$H$1590</definedName>
    <definedName name="埼玉県">リスト!$H$523:$H$586</definedName>
    <definedName name="三重県">リスト!$H$1064:$H$1093</definedName>
    <definedName name="山形県">リスト!$H$320:$H$355</definedName>
    <definedName name="山口県">リスト!$H$1390:$H$1409</definedName>
    <definedName name="山梨県">リスト!$H$824:$H$851</definedName>
    <definedName name="四国総合通信局">リスト!$F$44:$F$48</definedName>
    <definedName name="市区町村">リスト!$A$33:$A$41</definedName>
    <definedName name="滋賀県">リスト!$H$1094:$H$1113</definedName>
    <definedName name="鹿児島県">リスト!$H$1705:$H$1748</definedName>
    <definedName name="秋田県">リスト!$H$294:$H$319</definedName>
    <definedName name="信越総合通信局">リスト!$F$19:$F$21</definedName>
    <definedName name="新潟県">リスト!$H$739:$H$769</definedName>
    <definedName name="神奈川県">リスト!$H$705:$H$738</definedName>
    <definedName name="震災">リスト!$A$50:$A$56</definedName>
    <definedName name="青森県">リスト!$H$183:$H$223</definedName>
    <definedName name="静岡県">リスト!$H$973:$H$1008</definedName>
    <definedName name="石川県">リスト!$H$786:$H$805</definedName>
    <definedName name="千葉県">リスト!$H$587:$H$641</definedName>
    <definedName name="総通局" localSheetId="4">#REF!</definedName>
    <definedName name="総通局" localSheetId="6">リスト!$C$2:$C$13</definedName>
    <definedName name="総通局" localSheetId="7">リスト!$C$2:$C$12</definedName>
    <definedName name="総通局">リスト!$C$2:$C$12</definedName>
    <definedName name="総通局等">リスト!$C$2:$C$12</definedName>
    <definedName name="大阪府">リスト!$H$1141:$H$1184</definedName>
    <definedName name="大分県">リスト!$H$1659:$H$1677</definedName>
    <definedName name="地場企業等">リスト!$A$43:$A$49</definedName>
    <definedName name="中国総合通信局">リスト!$F$38:$F$43</definedName>
    <definedName name="長崎県">リスト!$H$1591:$H$1612</definedName>
    <definedName name="長野県">リスト!$H$852:$H$929</definedName>
    <definedName name="鳥取県">リスト!$H$1298:$H$1317</definedName>
    <definedName name="都道府県">リスト!$A$33:$A$41</definedName>
    <definedName name="島根県">リスト!$H$1318:$H$1337</definedName>
    <definedName name="東海総合通信局">リスト!$F$26:$F$30</definedName>
    <definedName name="東京都">リスト!$H$642:$H$704</definedName>
    <definedName name="東北総合通信局">リスト!$F$3:$F$9</definedName>
    <definedName name="徳島県">リスト!$H$1410:$H$1434</definedName>
    <definedName name="栃木県">リスト!$H$461:$H$486</definedName>
    <definedName name="奈良県">リスト!$H$1227:$H$1266</definedName>
    <definedName name="派遣形態" localSheetId="4">#REF!</definedName>
    <definedName name="派遣形態" localSheetId="2">申請書!$G$74:$G$75</definedName>
    <definedName name="派遣形態" localSheetId="3">'申請書(記入例)'!$G$74:$G$75</definedName>
    <definedName name="派遣形態">#REF!</definedName>
    <definedName name="富山県">リスト!$H$770:$H$785</definedName>
    <definedName name="福井県">リスト!$H$806:$H$823</definedName>
    <definedName name="福岡県">リスト!$H$1509:$H$1569</definedName>
    <definedName name="福島県">リスト!$H$356:$H$415</definedName>
    <definedName name="兵庫県">リスト!$H$1185:$H$1226</definedName>
    <definedName name="北海道">リスト!$H$2:$H$182</definedName>
    <definedName name="北海道総合通信局">リスト!$F$2:$F$2</definedName>
    <definedName name="北陸総合通信局">リスト!$F$22:$F$25</definedName>
    <definedName name="和歌山県">リスト!$H$1267:$H$1297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230" i="46" l="1"/>
  <c r="AX231" i="46"/>
  <c r="AX232" i="46"/>
  <c r="AX233" i="46"/>
  <c r="AX234" i="46"/>
  <c r="AX235" i="46"/>
  <c r="AX236" i="46"/>
  <c r="AX237" i="46"/>
  <c r="AX238" i="46"/>
  <c r="AX239" i="46"/>
  <c r="AX240" i="46"/>
  <c r="AX241" i="46"/>
  <c r="AX242" i="46"/>
  <c r="AX243" i="46"/>
  <c r="AX244" i="46"/>
  <c r="AX245" i="46"/>
  <c r="AX246" i="46"/>
  <c r="AX247" i="46"/>
  <c r="AX248" i="46"/>
  <c r="AX249" i="46"/>
  <c r="AX250" i="46"/>
  <c r="C126" i="48"/>
  <c r="BR18" i="50"/>
  <c r="BP18" i="50"/>
  <c r="BN18" i="50"/>
  <c r="BL18" i="50"/>
  <c r="BJ18" i="50"/>
  <c r="BH18" i="50"/>
  <c r="BG18" i="50"/>
  <c r="BF18" i="50"/>
  <c r="BD18" i="50"/>
  <c r="BB18" i="50"/>
  <c r="AZ18" i="50"/>
  <c r="CE18" i="50" l="1"/>
  <c r="CA18" i="50"/>
  <c r="BE18" i="50"/>
  <c r="BC18" i="50"/>
  <c r="BA18" i="50"/>
  <c r="AX18" i="50"/>
  <c r="AW18" i="50"/>
  <c r="AV18" i="50"/>
  <c r="AU18" i="50"/>
  <c r="AT18" i="50"/>
  <c r="AS18" i="50"/>
  <c r="AR18" i="50"/>
  <c r="AQ18" i="50"/>
  <c r="AP18" i="50"/>
  <c r="AO18" i="50"/>
  <c r="AN18" i="50"/>
  <c r="AM18" i="50"/>
  <c r="AL18" i="50"/>
  <c r="AK18" i="50"/>
  <c r="AJ18" i="50"/>
  <c r="AI18" i="50"/>
  <c r="AH18" i="50"/>
  <c r="AG18" i="50"/>
  <c r="AF18" i="50"/>
  <c r="AE18" i="50"/>
  <c r="AD18" i="50"/>
  <c r="AC18" i="50"/>
  <c r="AB18" i="50"/>
  <c r="AA18" i="50"/>
  <c r="Z18" i="50"/>
  <c r="Y18" i="50"/>
  <c r="X18" i="50"/>
  <c r="W18" i="50"/>
  <c r="V18" i="50"/>
  <c r="U18" i="50"/>
  <c r="T18" i="50"/>
  <c r="S18" i="50"/>
  <c r="R18" i="50"/>
  <c r="Q18" i="50"/>
  <c r="P18" i="50"/>
  <c r="O18" i="50"/>
  <c r="N18" i="50"/>
  <c r="M18" i="50"/>
  <c r="L18" i="50"/>
  <c r="I18" i="50"/>
  <c r="H18" i="50"/>
  <c r="D18" i="50"/>
  <c r="C18" i="50"/>
  <c r="BF14" i="50"/>
  <c r="BE14" i="50"/>
  <c r="BD14" i="50"/>
  <c r="P14" i="50"/>
  <c r="O14" i="50"/>
  <c r="N14" i="50"/>
  <c r="M14" i="50"/>
  <c r="L14" i="50"/>
  <c r="K14" i="50"/>
  <c r="J14" i="50"/>
  <c r="N13" i="50"/>
  <c r="M13" i="50"/>
  <c r="L13" i="50"/>
  <c r="K13" i="50"/>
  <c r="J13" i="50"/>
  <c r="I13" i="50"/>
  <c r="H13" i="50"/>
  <c r="E13" i="50"/>
  <c r="D13" i="50"/>
  <c r="B13" i="50"/>
  <c r="I12" i="50"/>
  <c r="E12" i="50"/>
  <c r="D12" i="50"/>
  <c r="B12" i="50"/>
  <c r="BF11" i="50"/>
  <c r="BE11" i="50"/>
  <c r="BD11" i="50"/>
  <c r="P11" i="50"/>
  <c r="O11" i="50"/>
  <c r="BF10" i="50"/>
  <c r="BE10" i="50"/>
  <c r="BD10" i="50"/>
  <c r="P10" i="50"/>
  <c r="O10" i="50"/>
  <c r="N10" i="50"/>
  <c r="M10" i="50"/>
  <c r="L10" i="50"/>
  <c r="K10" i="50"/>
  <c r="J10" i="50"/>
  <c r="N9" i="50"/>
  <c r="M9" i="50"/>
  <c r="L9" i="50"/>
  <c r="K9" i="50"/>
  <c r="J9" i="50"/>
  <c r="I9" i="50"/>
  <c r="H9" i="50"/>
  <c r="E9" i="50"/>
  <c r="D9" i="50"/>
  <c r="B9" i="50"/>
  <c r="I8" i="50"/>
  <c r="E8" i="50"/>
  <c r="D8" i="50"/>
  <c r="B8" i="50"/>
  <c r="BF7" i="50"/>
  <c r="BE7" i="50"/>
  <c r="BD7" i="50"/>
  <c r="P7" i="50"/>
  <c r="O7" i="50"/>
  <c r="BE6" i="50"/>
  <c r="BD6" i="50"/>
  <c r="P6" i="50"/>
  <c r="O6" i="50"/>
  <c r="N6" i="50"/>
  <c r="M6" i="50"/>
  <c r="L6" i="50"/>
  <c r="K6" i="50"/>
  <c r="J6" i="50"/>
  <c r="BM5" i="50"/>
  <c r="BL5" i="50"/>
  <c r="BK5" i="50"/>
  <c r="BJ5" i="50"/>
  <c r="BI5" i="50"/>
  <c r="BH5" i="50"/>
  <c r="BG5" i="50"/>
  <c r="BF5" i="50"/>
  <c r="BE5" i="50"/>
  <c r="BD5" i="50"/>
  <c r="BA5" i="50"/>
  <c r="AZ5" i="50"/>
  <c r="AY5" i="50"/>
  <c r="AX5" i="50"/>
  <c r="AW5" i="50"/>
  <c r="AV5" i="50"/>
  <c r="AU5" i="50"/>
  <c r="AT5" i="50"/>
  <c r="AS5" i="50"/>
  <c r="AR5" i="50"/>
  <c r="AQ5" i="50"/>
  <c r="AP5" i="50"/>
  <c r="AO5" i="50"/>
  <c r="AN5" i="50"/>
  <c r="AM5" i="50"/>
  <c r="AL5" i="50"/>
  <c r="AK5" i="50"/>
  <c r="AJ5" i="50"/>
  <c r="AI5" i="50"/>
  <c r="AH5" i="50"/>
  <c r="AG5" i="50"/>
  <c r="AF5" i="50"/>
  <c r="AE5" i="50"/>
  <c r="AD5" i="50"/>
  <c r="AC5" i="50"/>
  <c r="AB5" i="50"/>
  <c r="AA5" i="50"/>
  <c r="Z5" i="50"/>
  <c r="Y5" i="50"/>
  <c r="X5" i="50"/>
  <c r="W5" i="50"/>
  <c r="V5" i="50"/>
  <c r="U5" i="50"/>
  <c r="T5" i="50"/>
  <c r="S5" i="50"/>
  <c r="R5" i="50"/>
  <c r="Q5" i="50"/>
  <c r="P5" i="50"/>
  <c r="F5" i="50"/>
  <c r="I14" i="50" s="1"/>
  <c r="E5" i="50"/>
  <c r="D5" i="50"/>
  <c r="C5" i="50"/>
  <c r="B5" i="50"/>
  <c r="D3" i="50"/>
  <c r="C3" i="50"/>
  <c r="G105" i="48"/>
  <c r="G101" i="48"/>
  <c r="G16" i="48"/>
  <c r="G22" i="48" s="1"/>
  <c r="G114" i="48"/>
  <c r="G111" i="48"/>
  <c r="G107" i="48"/>
  <c r="I106" i="48"/>
  <c r="G106" i="48"/>
  <c r="I105" i="48"/>
  <c r="I104" i="48"/>
  <c r="I103" i="48"/>
  <c r="I102" i="48"/>
  <c r="I101" i="48"/>
  <c r="I100" i="48"/>
  <c r="I99" i="48"/>
  <c r="I98" i="48"/>
  <c r="I97" i="48"/>
  <c r="I96" i="48"/>
  <c r="H96" i="48"/>
  <c r="G96" i="48"/>
  <c r="I95" i="48"/>
  <c r="H95" i="48"/>
  <c r="G95" i="48"/>
  <c r="I94" i="48"/>
  <c r="H94" i="48"/>
  <c r="G94" i="48"/>
  <c r="I93" i="48"/>
  <c r="H93" i="48"/>
  <c r="G93" i="48"/>
  <c r="I92" i="48"/>
  <c r="H92" i="48"/>
  <c r="G92" i="48"/>
  <c r="I91" i="48"/>
  <c r="H91" i="48"/>
  <c r="G91" i="48"/>
  <c r="I90" i="48"/>
  <c r="H90" i="48"/>
  <c r="G97" i="48" s="1"/>
  <c r="H97" i="48" s="1"/>
  <c r="G90" i="48"/>
  <c r="I89" i="48"/>
  <c r="H89" i="48"/>
  <c r="G89" i="48"/>
  <c r="I88" i="48"/>
  <c r="H88" i="48"/>
  <c r="G88" i="48"/>
  <c r="I87" i="48"/>
  <c r="H87" i="48"/>
  <c r="G87" i="48"/>
  <c r="H84" i="48"/>
  <c r="G85" i="48" s="1"/>
  <c r="G84" i="48"/>
  <c r="G80" i="48"/>
  <c r="G79" i="48"/>
  <c r="G78" i="48"/>
  <c r="I73" i="48"/>
  <c r="H73" i="48"/>
  <c r="I72" i="48"/>
  <c r="H72" i="48"/>
  <c r="I71" i="48"/>
  <c r="H71" i="48"/>
  <c r="H69" i="48"/>
  <c r="H68" i="48"/>
  <c r="G68" i="48"/>
  <c r="G69" i="48" s="1"/>
  <c r="G66" i="48"/>
  <c r="G45" i="48"/>
  <c r="G44" i="48"/>
  <c r="G39" i="48"/>
  <c r="G36" i="48"/>
  <c r="G33" i="48"/>
  <c r="G32" i="48"/>
  <c r="G28" i="48"/>
  <c r="G27" i="48"/>
  <c r="G15" i="48"/>
  <c r="G13" i="48"/>
  <c r="G12" i="48"/>
  <c r="G1" i="48"/>
  <c r="H12" i="50" l="1"/>
  <c r="BF6" i="50"/>
  <c r="BN5" i="50"/>
  <c r="B7" i="50"/>
  <c r="J8" i="50"/>
  <c r="O9" i="50"/>
  <c r="B11" i="50"/>
  <c r="J12" i="50"/>
  <c r="O13" i="50"/>
  <c r="BK18" i="50"/>
  <c r="D7" i="50"/>
  <c r="K8" i="50"/>
  <c r="P9" i="50"/>
  <c r="K12" i="50"/>
  <c r="P13" i="50"/>
  <c r="H5" i="50"/>
  <c r="BP5" i="50"/>
  <c r="L8" i="50"/>
  <c r="BD9" i="50"/>
  <c r="L12" i="50"/>
  <c r="E18" i="50"/>
  <c r="BM18" i="50"/>
  <c r="BQ5" i="50"/>
  <c r="M8" i="50"/>
  <c r="H11" i="50"/>
  <c r="BE13" i="50"/>
  <c r="BR5" i="50"/>
  <c r="N8" i="50"/>
  <c r="I11" i="50"/>
  <c r="N12" i="50"/>
  <c r="G18" i="50"/>
  <c r="BO18" i="50"/>
  <c r="B6" i="50"/>
  <c r="O8" i="50"/>
  <c r="J11" i="50"/>
  <c r="N5" i="50"/>
  <c r="BB5" i="50"/>
  <c r="H6" i="50"/>
  <c r="M7" i="50"/>
  <c r="BE8" i="50"/>
  <c r="H10" i="50"/>
  <c r="M11" i="50"/>
  <c r="BE12" i="50"/>
  <c r="H14" i="50"/>
  <c r="K18" i="50"/>
  <c r="AY18" i="50"/>
  <c r="H8" i="50"/>
  <c r="BI18" i="50"/>
  <c r="G5" i="50"/>
  <c r="BO5" i="50"/>
  <c r="D11" i="50"/>
  <c r="E7" i="50"/>
  <c r="E11" i="50"/>
  <c r="BD13" i="50"/>
  <c r="I5" i="50"/>
  <c r="H7" i="50"/>
  <c r="BE9" i="50"/>
  <c r="M12" i="50"/>
  <c r="F18" i="50"/>
  <c r="J5" i="50"/>
  <c r="I7" i="50"/>
  <c r="BF9" i="50"/>
  <c r="BF13" i="50"/>
  <c r="K5" i="50"/>
  <c r="J7" i="50"/>
  <c r="B10" i="50"/>
  <c r="O12" i="50"/>
  <c r="B14" i="50"/>
  <c r="L5" i="50"/>
  <c r="D6" i="50"/>
  <c r="K7" i="50"/>
  <c r="P8" i="50"/>
  <c r="D10" i="50"/>
  <c r="K11" i="50"/>
  <c r="P12" i="50"/>
  <c r="D14" i="50"/>
  <c r="BQ18" i="50"/>
  <c r="M5" i="50"/>
  <c r="E6" i="50"/>
  <c r="L7" i="50"/>
  <c r="BD8" i="50"/>
  <c r="E10" i="50"/>
  <c r="L11" i="50"/>
  <c r="BD12" i="50"/>
  <c r="E14" i="50"/>
  <c r="J18" i="50"/>
  <c r="O5" i="50"/>
  <c r="BC5" i="50"/>
  <c r="I6" i="50"/>
  <c r="N7" i="50"/>
  <c r="BF8" i="50"/>
  <c r="I10" i="50"/>
  <c r="N11" i="50"/>
  <c r="BF12" i="50"/>
  <c r="CD18" i="50"/>
  <c r="G70" i="48"/>
  <c r="G77" i="48"/>
  <c r="B18" i="50" l="1"/>
  <c r="F2" i="41"/>
  <c r="C13" i="38" s="1"/>
  <c r="G34" i="41"/>
  <c r="H29" i="41"/>
  <c r="G27" i="41"/>
  <c r="C9" i="38"/>
  <c r="K42" i="41" l="1"/>
  <c r="K43" i="41"/>
  <c r="K44" i="41"/>
  <c r="K45" i="41"/>
  <c r="K46" i="41"/>
  <c r="K47" i="41"/>
  <c r="K41" i="41"/>
  <c r="J42" i="41"/>
  <c r="J41" i="41"/>
  <c r="J32" i="41"/>
  <c r="J31" i="41"/>
  <c r="Q34" i="41"/>
  <c r="O34" i="41"/>
  <c r="P34" i="41"/>
  <c r="N34" i="41"/>
  <c r="Q33" i="41"/>
  <c r="O33" i="41"/>
  <c r="P33" i="41"/>
  <c r="N33" i="41"/>
  <c r="Q32" i="41"/>
  <c r="O32" i="41"/>
  <c r="P32" i="41"/>
  <c r="N32" i="41"/>
  <c r="J39" i="41"/>
  <c r="J40" i="41"/>
  <c r="J38" i="41"/>
  <c r="B29" i="41" s="1"/>
  <c r="K31" i="41"/>
  <c r="K32" i="41"/>
  <c r="K33" i="41"/>
  <c r="K34" i="41"/>
  <c r="K35" i="41"/>
  <c r="K36" i="41"/>
  <c r="K37" i="41"/>
  <c r="H28" i="41"/>
  <c r="J29" i="41"/>
  <c r="J30" i="41"/>
  <c r="J28" i="41"/>
  <c r="J27" i="41"/>
  <c r="I27" i="41"/>
  <c r="J11" i="41"/>
  <c r="J12" i="41"/>
  <c r="J13" i="41"/>
  <c r="J14" i="41"/>
  <c r="J15" i="41"/>
  <c r="J16" i="41"/>
  <c r="J17" i="41"/>
  <c r="J18" i="41"/>
  <c r="J19" i="41"/>
  <c r="J20" i="41"/>
  <c r="J21" i="41"/>
  <c r="J22" i="41"/>
  <c r="J23" i="41"/>
  <c r="J24" i="41"/>
  <c r="J25" i="41"/>
  <c r="J26" i="41"/>
  <c r="J10" i="41"/>
  <c r="I11" i="41"/>
  <c r="I12" i="41"/>
  <c r="I13" i="41"/>
  <c r="I14" i="41"/>
  <c r="I15" i="41"/>
  <c r="I16" i="41"/>
  <c r="I17" i="41"/>
  <c r="I18" i="41"/>
  <c r="I19" i="41"/>
  <c r="I20" i="41"/>
  <c r="I21" i="41"/>
  <c r="I22" i="41"/>
  <c r="I23" i="41"/>
  <c r="I24" i="41"/>
  <c r="I25" i="41"/>
  <c r="I26" i="41"/>
  <c r="I10" i="41"/>
  <c r="K10" i="41"/>
  <c r="B20" i="41"/>
  <c r="D19" i="41"/>
  <c r="B19" i="41"/>
  <c r="D17" i="41"/>
  <c r="B17" i="41"/>
  <c r="D16" i="41"/>
  <c r="B16" i="41"/>
  <c r="D13" i="41"/>
  <c r="B13" i="41"/>
  <c r="F12" i="41"/>
  <c r="D12" i="41"/>
  <c r="B12" i="41"/>
  <c r="F11" i="41"/>
  <c r="B11" i="41"/>
  <c r="B14" i="41"/>
  <c r="K11" i="41" l="1"/>
  <c r="K12" i="41"/>
  <c r="K13" i="41" s="1"/>
  <c r="K14" i="41" s="1"/>
  <c r="K15" i="41" s="1"/>
  <c r="K16" i="41" s="1"/>
  <c r="K17" i="41" s="1"/>
  <c r="K18" i="41" s="1"/>
  <c r="K19" i="41" s="1"/>
  <c r="K20" i="41" s="1"/>
  <c r="K21" i="41" s="1"/>
  <c r="K22" i="41" s="1"/>
  <c r="K23" i="41" s="1"/>
  <c r="K24" i="41" s="1"/>
  <c r="K25" i="41" s="1"/>
  <c r="K26" i="41" s="1"/>
  <c r="K27" i="41" s="1"/>
  <c r="L10" i="41" s="1"/>
  <c r="L11" i="41" s="1"/>
  <c r="L12" i="41" l="1"/>
  <c r="L13" i="41" s="1"/>
  <c r="L14" i="41" s="1"/>
  <c r="L15" i="41" s="1"/>
  <c r="L16" i="41" s="1"/>
  <c r="L17" i="41" s="1"/>
  <c r="L18" i="41" s="1"/>
  <c r="L19" i="41" s="1"/>
  <c r="L20" i="41" s="1"/>
  <c r="L21" i="41" s="1"/>
  <c r="L22" i="41" s="1"/>
  <c r="L23" i="41" s="1"/>
  <c r="L24" i="41" s="1"/>
  <c r="L25" i="41" s="1"/>
  <c r="L26" i="41" s="1"/>
  <c r="B22" i="41" l="1"/>
  <c r="L27" i="41"/>
  <c r="E230" i="46" l="1"/>
  <c r="E231" i="46"/>
  <c r="E232" i="46"/>
  <c r="E233" i="46"/>
  <c r="E234" i="46"/>
  <c r="E235" i="46"/>
  <c r="E236" i="46"/>
  <c r="E237" i="46"/>
  <c r="E238" i="46"/>
  <c r="E239" i="46"/>
  <c r="E240" i="46"/>
  <c r="E241" i="46"/>
  <c r="E242" i="46"/>
  <c r="E243" i="46"/>
  <c r="E244" i="46"/>
  <c r="E245" i="46"/>
  <c r="E246" i="46"/>
  <c r="E247" i="46"/>
  <c r="E248" i="46"/>
  <c r="E249" i="46"/>
  <c r="E250" i="46"/>
  <c r="AX10" i="46"/>
  <c r="AX11" i="46"/>
  <c r="AX12" i="46"/>
  <c r="AX13" i="46"/>
  <c r="AX14" i="46"/>
  <c r="AX15" i="46"/>
  <c r="AX16" i="46"/>
  <c r="AX17" i="46"/>
  <c r="AX18" i="46"/>
  <c r="AX19" i="46"/>
  <c r="AX20" i="46"/>
  <c r="AX21" i="46"/>
  <c r="AX22" i="46"/>
  <c r="AX23" i="46"/>
  <c r="AX24" i="46"/>
  <c r="AX25" i="46"/>
  <c r="AX26" i="46"/>
  <c r="AX27" i="46"/>
  <c r="AX28" i="46"/>
  <c r="AX29" i="46"/>
  <c r="AX30" i="46"/>
  <c r="AX31" i="46"/>
  <c r="AX32" i="46"/>
  <c r="AX33" i="46"/>
  <c r="AX34" i="46"/>
  <c r="AX35" i="46"/>
  <c r="AX36" i="46"/>
  <c r="AX37" i="46"/>
  <c r="AX38" i="46"/>
  <c r="AX39" i="46"/>
  <c r="AX40" i="46"/>
  <c r="AX41" i="46"/>
  <c r="AX42" i="46"/>
  <c r="AX43" i="46"/>
  <c r="AX44" i="46"/>
  <c r="AX45" i="46"/>
  <c r="AX46" i="46"/>
  <c r="AX47" i="46"/>
  <c r="AX48" i="46"/>
  <c r="AX49" i="46"/>
  <c r="AX50" i="46"/>
  <c r="AX51" i="46"/>
  <c r="AX52" i="46"/>
  <c r="AX53" i="46"/>
  <c r="AX54" i="46"/>
  <c r="AX55" i="46"/>
  <c r="AX56" i="46"/>
  <c r="AX57" i="46"/>
  <c r="AX58" i="46"/>
  <c r="AX59" i="46"/>
  <c r="AX60" i="46"/>
  <c r="AX61" i="46"/>
  <c r="AX62" i="46"/>
  <c r="AX63" i="46"/>
  <c r="AX64" i="46"/>
  <c r="AX65" i="46"/>
  <c r="AX66" i="46"/>
  <c r="AX67" i="46"/>
  <c r="AX68" i="46"/>
  <c r="AX69" i="46"/>
  <c r="AX70" i="46"/>
  <c r="AX71" i="46"/>
  <c r="AX72" i="46"/>
  <c r="AX73" i="46"/>
  <c r="AX74" i="46"/>
  <c r="AX75" i="46"/>
  <c r="AX76" i="46"/>
  <c r="AX77" i="46"/>
  <c r="AX78" i="46"/>
  <c r="AX79" i="46"/>
  <c r="AX80" i="46"/>
  <c r="AX81" i="46"/>
  <c r="AX82" i="46"/>
  <c r="AX83" i="46"/>
  <c r="AX84" i="46"/>
  <c r="AX85" i="46"/>
  <c r="AX86" i="46"/>
  <c r="AX87" i="46"/>
  <c r="AX88" i="46"/>
  <c r="AX89" i="46"/>
  <c r="AX90" i="46"/>
  <c r="AX91" i="46"/>
  <c r="AX92" i="46"/>
  <c r="AX93" i="46"/>
  <c r="AX94" i="46"/>
  <c r="AX95" i="46"/>
  <c r="AX96" i="46"/>
  <c r="AX97" i="46"/>
  <c r="AX98" i="46"/>
  <c r="AX99" i="46"/>
  <c r="AX100" i="46"/>
  <c r="AX101" i="46"/>
  <c r="AX102" i="46"/>
  <c r="AX103" i="46"/>
  <c r="AX104" i="46"/>
  <c r="AX105" i="46"/>
  <c r="AX106" i="46"/>
  <c r="AX107" i="46"/>
  <c r="AX108" i="46"/>
  <c r="AX109" i="46"/>
  <c r="AX110" i="46"/>
  <c r="AX111" i="46"/>
  <c r="AX112" i="46"/>
  <c r="AX113" i="46"/>
  <c r="AX114" i="46"/>
  <c r="AX115" i="46"/>
  <c r="AX116" i="46"/>
  <c r="AX117" i="46"/>
  <c r="AX118" i="46"/>
  <c r="AX119" i="46"/>
  <c r="AX120" i="46"/>
  <c r="AX121" i="46"/>
  <c r="AX122" i="46"/>
  <c r="AX123" i="46"/>
  <c r="AX124" i="46"/>
  <c r="AX125" i="46"/>
  <c r="AX126" i="46"/>
  <c r="AX127" i="46"/>
  <c r="AX128" i="46"/>
  <c r="AX129" i="46"/>
  <c r="AX130" i="46"/>
  <c r="AX131" i="46"/>
  <c r="AX132" i="46"/>
  <c r="AX133" i="46"/>
  <c r="AX134" i="46"/>
  <c r="AX135" i="46"/>
  <c r="AX136" i="46"/>
  <c r="AX137" i="46"/>
  <c r="AX138" i="46"/>
  <c r="AX139" i="46"/>
  <c r="AX140" i="46"/>
  <c r="AX141" i="46"/>
  <c r="AX142" i="46"/>
  <c r="AX143" i="46"/>
  <c r="AX144" i="46"/>
  <c r="AX145" i="46"/>
  <c r="AX146" i="46"/>
  <c r="AX147" i="46"/>
  <c r="AX148" i="46"/>
  <c r="AX149" i="46"/>
  <c r="AX150" i="46"/>
  <c r="AX151" i="46"/>
  <c r="AX152" i="46"/>
  <c r="AX153" i="46"/>
  <c r="AX154" i="46"/>
  <c r="AX155" i="46"/>
  <c r="AX156" i="46"/>
  <c r="AX157" i="46"/>
  <c r="AX158" i="46"/>
  <c r="AX159" i="46"/>
  <c r="AX160" i="46"/>
  <c r="AX161" i="46"/>
  <c r="AX162" i="46"/>
  <c r="AX163" i="46"/>
  <c r="AX164" i="46"/>
  <c r="AX165" i="46"/>
  <c r="AX166" i="46"/>
  <c r="AX167" i="46"/>
  <c r="AX168" i="46"/>
  <c r="AX169" i="46"/>
  <c r="AX170" i="46"/>
  <c r="AX171" i="46"/>
  <c r="AX172" i="46"/>
  <c r="AX173" i="46"/>
  <c r="AX174" i="46"/>
  <c r="AX175" i="46"/>
  <c r="AX176" i="46"/>
  <c r="AX177" i="46"/>
  <c r="AX178" i="46"/>
  <c r="AX179" i="46"/>
  <c r="AX180" i="46"/>
  <c r="AX181" i="46"/>
  <c r="AX182" i="46"/>
  <c r="AX183" i="46"/>
  <c r="AX184" i="46"/>
  <c r="AX185" i="46"/>
  <c r="AX186" i="46"/>
  <c r="AX187" i="46"/>
  <c r="AX188" i="46"/>
  <c r="AX189" i="46"/>
  <c r="AX190" i="46"/>
  <c r="AX191" i="46"/>
  <c r="AX192" i="46"/>
  <c r="AX193" i="46"/>
  <c r="AX194" i="46"/>
  <c r="AX195" i="46"/>
  <c r="AX196" i="46"/>
  <c r="AX197" i="46"/>
  <c r="AX198" i="46"/>
  <c r="AX199" i="46"/>
  <c r="AX200" i="46"/>
  <c r="AX201" i="46"/>
  <c r="AX202" i="46"/>
  <c r="AX203" i="46"/>
  <c r="AX204" i="46"/>
  <c r="AX205" i="46"/>
  <c r="AX206" i="46"/>
  <c r="AX207" i="46"/>
  <c r="AX208" i="46"/>
  <c r="AX209" i="46"/>
  <c r="AX210" i="46"/>
  <c r="AX211" i="46"/>
  <c r="AX212" i="46"/>
  <c r="AX213" i="46"/>
  <c r="AX214" i="46"/>
  <c r="AX215" i="46"/>
  <c r="AX216" i="46"/>
  <c r="AX217" i="46"/>
  <c r="AX218" i="46"/>
  <c r="AX219" i="46"/>
  <c r="AX220" i="46"/>
  <c r="AX221" i="46"/>
  <c r="AX222" i="46"/>
  <c r="AX223" i="46"/>
  <c r="AX224" i="46"/>
  <c r="AX225" i="46"/>
  <c r="AX226" i="46"/>
  <c r="AX227" i="46"/>
  <c r="AX228" i="46"/>
  <c r="AX229" i="46"/>
  <c r="AX9" i="46"/>
  <c r="J33" i="41" l="1"/>
  <c r="J43" i="41"/>
  <c r="C127" i="48"/>
  <c r="B127" i="48"/>
  <c r="F126" i="48"/>
  <c r="D100" i="48"/>
  <c r="F96" i="48"/>
  <c r="F125" i="48"/>
  <c r="F95" i="48"/>
  <c r="F94" i="48"/>
  <c r="F93" i="48"/>
  <c r="F92" i="48"/>
  <c r="F91" i="48"/>
  <c r="F90" i="48"/>
  <c r="F89" i="48"/>
  <c r="F88" i="48"/>
  <c r="B126" i="48"/>
  <c r="D125" i="48"/>
  <c r="C125" i="48"/>
  <c r="B125" i="48"/>
  <c r="E124" i="48"/>
  <c r="D124" i="48"/>
  <c r="C124" i="48"/>
  <c r="B124" i="48"/>
  <c r="B123" i="48"/>
  <c r="D122" i="48"/>
  <c r="C122" i="48"/>
  <c r="C10" i="48"/>
  <c r="J2" i="48"/>
  <c r="F87" i="48" l="1"/>
  <c r="K38" i="41"/>
  <c r="C29" i="41" s="1"/>
  <c r="I30" i="41" s="1"/>
  <c r="K28" i="41"/>
  <c r="J34" i="41"/>
  <c r="J44" i="41"/>
  <c r="D85" i="48"/>
  <c r="C123" i="48"/>
  <c r="G11" i="41"/>
  <c r="K30" i="41"/>
  <c r="K40" i="41"/>
  <c r="K29" i="41"/>
  <c r="K39" i="41"/>
  <c r="D126" i="48"/>
  <c r="E127" i="48"/>
  <c r="D127" i="48"/>
  <c r="C121" i="48"/>
  <c r="B121" i="48"/>
  <c r="B122" i="48"/>
  <c r="E126" i="48" l="1"/>
  <c r="C32" i="41"/>
  <c r="F31" i="41"/>
  <c r="F32" i="41"/>
  <c r="C31" i="41"/>
  <c r="J45" i="41"/>
  <c r="J35" i="41"/>
  <c r="B120" i="48"/>
  <c r="E9" i="46"/>
  <c r="E10" i="46"/>
  <c r="E11" i="46"/>
  <c r="E12" i="46"/>
  <c r="E13" i="46"/>
  <c r="E14" i="46"/>
  <c r="E15" i="46"/>
  <c r="E16" i="46"/>
  <c r="E17" i="46"/>
  <c r="E18" i="46"/>
  <c r="E19" i="46"/>
  <c r="E20" i="46"/>
  <c r="E21" i="46"/>
  <c r="E22" i="46"/>
  <c r="E23" i="46"/>
  <c r="E24" i="46"/>
  <c r="E25" i="46"/>
  <c r="E26" i="46"/>
  <c r="E27" i="46"/>
  <c r="E28" i="46"/>
  <c r="E29" i="46"/>
  <c r="E30" i="46"/>
  <c r="E31" i="46"/>
  <c r="E32" i="46"/>
  <c r="E33" i="46"/>
  <c r="E34" i="46"/>
  <c r="E35" i="46"/>
  <c r="E36" i="46"/>
  <c r="E37" i="46"/>
  <c r="E38" i="46"/>
  <c r="E39" i="46"/>
  <c r="E40" i="46"/>
  <c r="E41" i="46"/>
  <c r="E42" i="46"/>
  <c r="E43" i="46"/>
  <c r="E44" i="46"/>
  <c r="E45" i="46"/>
  <c r="E46" i="46"/>
  <c r="E47" i="46"/>
  <c r="E48" i="46"/>
  <c r="E49" i="46"/>
  <c r="E50" i="46"/>
  <c r="E51" i="46"/>
  <c r="E52" i="46"/>
  <c r="E53" i="46"/>
  <c r="E54" i="46"/>
  <c r="E55" i="46"/>
  <c r="E56" i="46"/>
  <c r="E57" i="46"/>
  <c r="E58" i="46"/>
  <c r="E59" i="46"/>
  <c r="E60" i="46"/>
  <c r="E61" i="46"/>
  <c r="E62" i="46"/>
  <c r="E63" i="46"/>
  <c r="E64" i="46"/>
  <c r="E65" i="46"/>
  <c r="E66" i="46"/>
  <c r="E67" i="46"/>
  <c r="E68" i="46"/>
  <c r="E69" i="46"/>
  <c r="E70" i="46"/>
  <c r="E71" i="46"/>
  <c r="E72" i="46"/>
  <c r="E73" i="46"/>
  <c r="E74" i="46"/>
  <c r="E75" i="46"/>
  <c r="E76" i="46"/>
  <c r="E77" i="46"/>
  <c r="E78" i="46"/>
  <c r="E79" i="46"/>
  <c r="E80" i="46"/>
  <c r="E81" i="46"/>
  <c r="E82" i="46"/>
  <c r="E83" i="46"/>
  <c r="E84" i="46"/>
  <c r="E85" i="46"/>
  <c r="E86" i="46"/>
  <c r="E87" i="46"/>
  <c r="E88" i="46"/>
  <c r="E89" i="46"/>
  <c r="E90" i="46"/>
  <c r="E91" i="46"/>
  <c r="E92" i="46"/>
  <c r="E93" i="46"/>
  <c r="E94" i="46"/>
  <c r="E95" i="46"/>
  <c r="E96" i="46"/>
  <c r="E97" i="46"/>
  <c r="E98" i="46"/>
  <c r="E99" i="46"/>
  <c r="E100" i="46"/>
  <c r="E101" i="46"/>
  <c r="E102" i="46"/>
  <c r="E103" i="46"/>
  <c r="E104" i="46"/>
  <c r="E105" i="46"/>
  <c r="E106" i="46"/>
  <c r="E107" i="46"/>
  <c r="E108" i="46"/>
  <c r="E109" i="46"/>
  <c r="E110" i="46"/>
  <c r="E111" i="46"/>
  <c r="E112" i="46"/>
  <c r="E113" i="46"/>
  <c r="E114" i="46"/>
  <c r="E115" i="46"/>
  <c r="E116" i="46"/>
  <c r="E117" i="46"/>
  <c r="E118" i="46"/>
  <c r="E119" i="46"/>
  <c r="E120" i="46"/>
  <c r="E121" i="46"/>
  <c r="E122" i="46"/>
  <c r="E123" i="46"/>
  <c r="E124" i="46"/>
  <c r="E125" i="46"/>
  <c r="E126" i="46"/>
  <c r="E127" i="46"/>
  <c r="E128" i="46"/>
  <c r="E129" i="46"/>
  <c r="E130" i="46"/>
  <c r="E131" i="46"/>
  <c r="E132" i="46"/>
  <c r="E133" i="46"/>
  <c r="E134" i="46"/>
  <c r="E135" i="46"/>
  <c r="E136" i="46"/>
  <c r="E137" i="46"/>
  <c r="E138" i="46"/>
  <c r="E139" i="46"/>
  <c r="E140" i="46"/>
  <c r="E141" i="46"/>
  <c r="E142" i="46"/>
  <c r="E143" i="46"/>
  <c r="E144" i="46"/>
  <c r="E145" i="46"/>
  <c r="E146" i="46"/>
  <c r="E147" i="46"/>
  <c r="E148" i="46"/>
  <c r="E149" i="46"/>
  <c r="E150" i="46"/>
  <c r="E151" i="46"/>
  <c r="E152" i="46"/>
  <c r="E153" i="46"/>
  <c r="E154" i="46"/>
  <c r="E155" i="46"/>
  <c r="E156" i="46"/>
  <c r="E157" i="46"/>
  <c r="E158" i="46"/>
  <c r="E159" i="46"/>
  <c r="E160" i="46"/>
  <c r="E161" i="46"/>
  <c r="E162" i="46"/>
  <c r="E163" i="46"/>
  <c r="E164" i="46"/>
  <c r="E165" i="46"/>
  <c r="E166" i="46"/>
  <c r="E167" i="46"/>
  <c r="E168" i="46"/>
  <c r="E169" i="46"/>
  <c r="E170" i="46"/>
  <c r="E171" i="46"/>
  <c r="E172" i="46"/>
  <c r="E173" i="46"/>
  <c r="E174" i="46"/>
  <c r="E175" i="46"/>
  <c r="E176" i="46"/>
  <c r="E177" i="46"/>
  <c r="E178" i="46"/>
  <c r="E179" i="46"/>
  <c r="E180" i="46"/>
  <c r="E181" i="46"/>
  <c r="E182" i="46"/>
  <c r="E183" i="46"/>
  <c r="E184" i="46"/>
  <c r="E185" i="46"/>
  <c r="E186" i="46"/>
  <c r="E187" i="46"/>
  <c r="E188" i="46"/>
  <c r="E189" i="46"/>
  <c r="E190" i="46"/>
  <c r="E191" i="46"/>
  <c r="E192" i="46"/>
  <c r="E193" i="46"/>
  <c r="E194" i="46"/>
  <c r="E195" i="46"/>
  <c r="E196" i="46"/>
  <c r="E197" i="46"/>
  <c r="E198" i="46"/>
  <c r="E199" i="46"/>
  <c r="E200" i="46"/>
  <c r="E201" i="46"/>
  <c r="E202" i="46"/>
  <c r="E203" i="46"/>
  <c r="E204" i="46"/>
  <c r="E205" i="46"/>
  <c r="E206" i="46"/>
  <c r="E207" i="46"/>
  <c r="E208" i="46"/>
  <c r="E209" i="46"/>
  <c r="E210" i="46"/>
  <c r="E211" i="46"/>
  <c r="E212" i="46"/>
  <c r="E213" i="46"/>
  <c r="E214" i="46"/>
  <c r="E215" i="46"/>
  <c r="E216" i="46"/>
  <c r="E217" i="46"/>
  <c r="E218" i="46"/>
  <c r="E219" i="46"/>
  <c r="E220" i="46"/>
  <c r="E221" i="46"/>
  <c r="E222" i="46"/>
  <c r="E223" i="46"/>
  <c r="E224" i="46"/>
  <c r="E225" i="46"/>
  <c r="E226" i="46"/>
  <c r="E227" i="46"/>
  <c r="E228" i="46"/>
  <c r="E229" i="46"/>
  <c r="J46" i="41" l="1"/>
  <c r="J36" i="41"/>
  <c r="J47" i="41" l="1"/>
  <c r="J37" i="41"/>
  <c r="O2" i="13"/>
  <c r="P2" i="13"/>
  <c r="Q2" i="13"/>
  <c r="N2" i="13"/>
  <c r="I2" i="13"/>
  <c r="G2" i="13"/>
  <c r="G79" i="41"/>
  <c r="F91" i="41"/>
  <c r="G77" i="41"/>
  <c r="G47" i="41"/>
  <c r="F30" i="41"/>
  <c r="AF2" i="13" s="1"/>
  <c r="F44" i="41"/>
  <c r="G44" i="41" s="1"/>
  <c r="B91" i="41" s="1"/>
  <c r="AG2" i="13"/>
  <c r="AE2" i="13"/>
  <c r="AD2" i="13"/>
  <c r="AC2" i="13"/>
  <c r="AB2" i="13"/>
  <c r="AA2" i="13"/>
  <c r="Z2" i="13"/>
  <c r="Y2" i="13"/>
  <c r="X2" i="13"/>
  <c r="W2" i="13"/>
  <c r="V2" i="13"/>
  <c r="U2" i="13"/>
  <c r="T2" i="13"/>
  <c r="S2" i="13"/>
  <c r="L2" i="13"/>
  <c r="K2" i="13"/>
  <c r="J2" i="13"/>
  <c r="H2" i="13"/>
  <c r="F2" i="13"/>
  <c r="E2" i="13"/>
  <c r="C2" i="13"/>
  <c r="D2" i="13"/>
  <c r="G66" i="41"/>
  <c r="G65" i="41" s="1"/>
  <c r="C91" i="41"/>
  <c r="G82" i="41"/>
  <c r="B92" i="41"/>
  <c r="B90" i="41"/>
  <c r="C90" i="41"/>
  <c r="G4" i="41"/>
  <c r="C89" i="41" s="1"/>
  <c r="G3" i="41"/>
  <c r="G2" i="41"/>
  <c r="B89" i="41" s="1"/>
  <c r="G76" i="41"/>
  <c r="E91" i="41"/>
  <c r="A2" i="13" l="1"/>
  <c r="A1" i="13" s="1"/>
  <c r="B87" i="41"/>
  <c r="D91" i="41"/>
  <c r="R2" i="13"/>
  <c r="G31" i="41" l="1"/>
  <c r="B1" i="13"/>
  <c r="M2" i="13"/>
  <c r="B2" i="13" s="1"/>
  <c r="D90" i="41" l="1"/>
  <c r="B86"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8" authorId="0" shapeId="0" xr:uid="{D9C595C7-FC72-4D67-9AD4-7810A525DAD9}">
      <text>
        <r>
          <rPr>
            <sz val="9"/>
            <color indexed="81"/>
            <rFont val="ＭＳ Ｐゴシック"/>
            <family val="3"/>
            <charset val="128"/>
          </rPr>
          <t xml:space="preserve">担当部署の属性をお選びください
</t>
        </r>
        <r>
          <rPr>
            <sz val="9"/>
            <color indexed="81"/>
            <rFont val="MS P ゴシック"/>
            <family val="2"/>
          </rPr>
          <t xml:space="preserve">
</t>
        </r>
      </text>
    </comment>
    <comment ref="A34" authorId="0" shapeId="0" xr:uid="{18454783-18E1-436D-A9F5-0F3BB1885713}">
      <text>
        <r>
          <rPr>
            <sz val="11"/>
            <color indexed="81"/>
            <rFont val="ＭＳ Ｐゴシック"/>
            <family val="3"/>
            <charset val="128"/>
          </rPr>
          <t>申請団体が</t>
        </r>
        <r>
          <rPr>
            <b/>
            <sz val="11"/>
            <color indexed="10"/>
            <rFont val="ＭＳ Ｐゴシック"/>
            <family val="3"/>
            <charset val="128"/>
          </rPr>
          <t>「地場企業等」</t>
        </r>
        <r>
          <rPr>
            <sz val="11"/>
            <color indexed="10"/>
            <rFont val="ＭＳ Ｐゴシック"/>
            <family val="3"/>
            <charset val="128"/>
          </rPr>
          <t>の場合</t>
        </r>
        <r>
          <rPr>
            <sz val="11"/>
            <color indexed="81"/>
            <rFont val="ＭＳ Ｐゴシック"/>
            <family val="3"/>
            <charset val="128"/>
          </rPr>
          <t>は、推薦を受けた地方公共団体と、</t>
        </r>
        <r>
          <rPr>
            <b/>
            <u/>
            <sz val="11"/>
            <color indexed="81"/>
            <rFont val="ＭＳ Ｐゴシック"/>
            <family val="3"/>
            <charset val="128"/>
          </rPr>
          <t>どのような事業を共同で実施しているか</t>
        </r>
        <r>
          <rPr>
            <sz val="11"/>
            <color indexed="81"/>
            <rFont val="ＭＳ Ｐゴシック"/>
            <family val="3"/>
            <charset val="128"/>
          </rPr>
          <t>について明記</t>
        </r>
        <r>
          <rPr>
            <b/>
            <sz val="11"/>
            <color indexed="81"/>
            <rFont val="ＭＳ Ｐゴシック"/>
            <family val="3"/>
            <charset val="128"/>
          </rPr>
          <t xml:space="preserve">
</t>
        </r>
        <r>
          <rPr>
            <sz val="11"/>
            <color indexed="81"/>
            <rFont val="ＭＳ Ｐゴシック"/>
            <family val="3"/>
            <charset val="128"/>
          </rPr>
          <t>（事業については</t>
        </r>
        <r>
          <rPr>
            <b/>
            <sz val="11"/>
            <color indexed="81"/>
            <rFont val="ＭＳ Ｐゴシック"/>
            <family val="3"/>
            <charset val="128"/>
          </rPr>
          <t>計画段階</t>
        </r>
        <r>
          <rPr>
            <sz val="11"/>
            <color indexed="81"/>
            <rFont val="ＭＳ Ｐゴシック"/>
            <family val="3"/>
            <charset val="128"/>
          </rPr>
          <t>のものも含む）</t>
        </r>
      </text>
    </comment>
    <comment ref="A37" authorId="0" shapeId="0" xr:uid="{3E96DD53-0BE3-4102-AA3D-101FABF21DDD}">
      <text>
        <r>
          <rPr>
            <sz val="11"/>
            <color indexed="81"/>
            <rFont val="ＭＳ Ｐゴシック"/>
            <family val="3"/>
            <charset val="128"/>
          </rPr>
          <t>最終目標には、支援を求める事業が、どのように</t>
        </r>
        <r>
          <rPr>
            <b/>
            <u/>
            <sz val="11"/>
            <color indexed="81"/>
            <rFont val="ＭＳ Ｐゴシック"/>
            <family val="3"/>
            <charset val="128"/>
          </rPr>
          <t>住民の幸せにつながるか</t>
        </r>
        <r>
          <rPr>
            <sz val="11"/>
            <color indexed="81"/>
            <rFont val="ＭＳ Ｐゴシック"/>
            <family val="3"/>
            <charset val="128"/>
          </rPr>
          <t>を明記
達成が見込まれる時期は具体的に記載
（例）令和７年度末。令和８年３月。
　　　（NG：令和７年度）</t>
        </r>
      </text>
    </comment>
    <comment ref="A40" authorId="0" shapeId="0" xr:uid="{6E1C92CC-2948-4743-AF6A-B630F37F02A9}">
      <text>
        <r>
          <rPr>
            <sz val="11"/>
            <color indexed="81"/>
            <rFont val="ＭＳ Ｐゴシック"/>
            <family val="3"/>
            <charset val="128"/>
          </rPr>
          <t>事業の中でアドバイザーに支援してほしいところがどこにあたるのか、支援によって改善したい・解決したい点は何なのかを明記</t>
        </r>
      </text>
    </comment>
    <comment ref="B71" authorId="0" shapeId="0" xr:uid="{1E662F3A-F2F5-43A7-AB8F-7A16D7D9089B}">
      <text>
        <r>
          <rPr>
            <b/>
            <sz val="9"/>
            <color indexed="81"/>
            <rFont val="ＭＳ Ｐゴシック"/>
            <family val="3"/>
            <charset val="128"/>
          </rPr>
          <t xml:space="preserve">連続した日程の場合は、派遣回数を1回としてカウントします。
例：
派遣回数2回(3日派遣）
１０月１日　事前打合せ
１１月１日　支援・助言
１１月２日　支援・助言
派遣回数1回(2日派遣）
１０月１日　事前打合せ　
１０月２日　講演　
</t>
        </r>
      </text>
    </comment>
    <comment ref="B107" authorId="0" shapeId="0" xr:uid="{C5374957-3D2C-444A-BE2C-4A8C362A6ECD}">
      <text>
        <r>
          <rPr>
            <sz val="11"/>
            <color indexed="81"/>
            <rFont val="ＭＳ Ｐゴシック"/>
            <family val="3"/>
            <charset val="128"/>
          </rPr>
          <t>日程など詳細に記入願います。
記入例：アドバイザーの都合に合わせます。
候補日　○月○日～○月○日　など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8" authorId="0" shapeId="0" xr:uid="{0DA9A79B-CE73-46EC-8BF5-BDA5A49C0F1E}">
      <text>
        <r>
          <rPr>
            <sz val="9"/>
            <color indexed="81"/>
            <rFont val="ＭＳ Ｐゴシック"/>
            <family val="3"/>
            <charset val="128"/>
          </rPr>
          <t xml:space="preserve">担当部署の属性をお選びください
</t>
        </r>
        <r>
          <rPr>
            <sz val="9"/>
            <color indexed="81"/>
            <rFont val="MS P ゴシック"/>
            <family val="2"/>
          </rPr>
          <t xml:space="preserve">
</t>
        </r>
      </text>
    </comment>
    <comment ref="A34" authorId="0" shapeId="0" xr:uid="{1EE9BF5D-0E2C-48A2-94B9-9DC78E111DEE}">
      <text>
        <r>
          <rPr>
            <sz val="11"/>
            <color indexed="81"/>
            <rFont val="ＭＳ Ｐゴシック"/>
            <family val="3"/>
            <charset val="128"/>
          </rPr>
          <t>申請団体が</t>
        </r>
        <r>
          <rPr>
            <b/>
            <sz val="11"/>
            <color indexed="10"/>
            <rFont val="ＭＳ Ｐゴシック"/>
            <family val="3"/>
            <charset val="128"/>
          </rPr>
          <t>「地場企業等」</t>
        </r>
        <r>
          <rPr>
            <sz val="11"/>
            <color indexed="10"/>
            <rFont val="ＭＳ Ｐゴシック"/>
            <family val="3"/>
            <charset val="128"/>
          </rPr>
          <t>の場合</t>
        </r>
        <r>
          <rPr>
            <sz val="11"/>
            <color indexed="81"/>
            <rFont val="ＭＳ Ｐゴシック"/>
            <family val="3"/>
            <charset val="128"/>
          </rPr>
          <t>は、推薦を受けた地方公共団体と、</t>
        </r>
        <r>
          <rPr>
            <b/>
            <u/>
            <sz val="11"/>
            <color indexed="81"/>
            <rFont val="ＭＳ Ｐゴシック"/>
            <family val="3"/>
            <charset val="128"/>
          </rPr>
          <t>どのような事業を共同で実施しているか</t>
        </r>
        <r>
          <rPr>
            <sz val="11"/>
            <color indexed="81"/>
            <rFont val="ＭＳ Ｐゴシック"/>
            <family val="3"/>
            <charset val="128"/>
          </rPr>
          <t>について明記</t>
        </r>
        <r>
          <rPr>
            <b/>
            <sz val="11"/>
            <color indexed="81"/>
            <rFont val="ＭＳ Ｐゴシック"/>
            <family val="3"/>
            <charset val="128"/>
          </rPr>
          <t xml:space="preserve">
</t>
        </r>
        <r>
          <rPr>
            <sz val="11"/>
            <color indexed="81"/>
            <rFont val="ＭＳ Ｐゴシック"/>
            <family val="3"/>
            <charset val="128"/>
          </rPr>
          <t>（事業については</t>
        </r>
        <r>
          <rPr>
            <b/>
            <sz val="11"/>
            <color indexed="81"/>
            <rFont val="ＭＳ Ｐゴシック"/>
            <family val="3"/>
            <charset val="128"/>
          </rPr>
          <t>計画段階</t>
        </r>
        <r>
          <rPr>
            <sz val="11"/>
            <color indexed="81"/>
            <rFont val="ＭＳ Ｐゴシック"/>
            <family val="3"/>
            <charset val="128"/>
          </rPr>
          <t>のものも含む）</t>
        </r>
      </text>
    </comment>
    <comment ref="A37" authorId="0" shapeId="0" xr:uid="{7B04FD45-201C-43F7-B97A-E1940BB82832}">
      <text>
        <r>
          <rPr>
            <sz val="11"/>
            <color indexed="81"/>
            <rFont val="ＭＳ Ｐゴシック"/>
            <family val="3"/>
            <charset val="128"/>
          </rPr>
          <t>最終目標には、支援を求める事業が、どのように</t>
        </r>
        <r>
          <rPr>
            <b/>
            <u/>
            <sz val="11"/>
            <color indexed="81"/>
            <rFont val="ＭＳ Ｐゴシック"/>
            <family val="3"/>
            <charset val="128"/>
          </rPr>
          <t>住民の幸せにつながるか</t>
        </r>
        <r>
          <rPr>
            <sz val="11"/>
            <color indexed="81"/>
            <rFont val="ＭＳ Ｐゴシック"/>
            <family val="3"/>
            <charset val="128"/>
          </rPr>
          <t>を明記
達成が見込まれる時期は具体的に記載
（例）令和７年度末。令和８年３月。
　　　（NG：令和７年度）</t>
        </r>
      </text>
    </comment>
    <comment ref="A40" authorId="0" shapeId="0" xr:uid="{D402DB36-7944-4905-A17D-911C3E655ECD}">
      <text>
        <r>
          <rPr>
            <sz val="11"/>
            <color indexed="81"/>
            <rFont val="ＭＳ Ｐゴシック"/>
            <family val="3"/>
            <charset val="128"/>
          </rPr>
          <t>事業の中でアドバイザーに支援してほしいところがどこにあたるのか、支援によって改善したい・解決したい点は何なのかを明記</t>
        </r>
      </text>
    </comment>
    <comment ref="B71" authorId="0" shapeId="0" xr:uid="{9DEE5519-FAA7-4205-965D-284CEBC0091A}">
      <text>
        <r>
          <rPr>
            <b/>
            <sz val="9"/>
            <color indexed="81"/>
            <rFont val="ＭＳ Ｐゴシック"/>
            <family val="3"/>
            <charset val="128"/>
          </rPr>
          <t xml:space="preserve">連続した日程の場合は、派遣回数を1回としてカウントします。
例：
派遣回数2回(3日派遣）
１０月１日　事前打合せ
１１月１日　支援・助言
１１月２日　支援・助言
派遣回数1回(2日派遣）
１０月１日　事前打合せ　
１０月２日　講演　
</t>
        </r>
      </text>
    </comment>
    <comment ref="B107" authorId="0" shapeId="0" xr:uid="{2AC17085-670C-45D8-A4E0-5F3126AD7AE8}">
      <text>
        <r>
          <rPr>
            <sz val="11"/>
            <color indexed="81"/>
            <rFont val="ＭＳ Ｐゴシック"/>
            <family val="3"/>
            <charset val="128"/>
          </rPr>
          <t>日程など詳細に記入願います。
記入例：アドバイザーの都合に合わせます。
候補日　○月○日～○月○日　など</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2" authorId="0" shapeId="0" xr:uid="{3D63FD9A-EDEF-4DA2-8C2B-E0AC4142B50F}">
      <text>
        <r>
          <rPr>
            <sz val="9"/>
            <color indexed="81"/>
            <rFont val="ＭＳ Ｐゴシック"/>
            <family val="3"/>
            <charset val="128"/>
          </rPr>
          <t xml:space="preserve">担当部署の属性をお選びください
</t>
        </r>
        <r>
          <rPr>
            <sz val="9"/>
            <color indexed="81"/>
            <rFont val="MS P ゴシック"/>
            <family val="2"/>
          </rPr>
          <t xml:space="preserve">
</t>
        </r>
      </text>
    </comment>
    <comment ref="C66" authorId="0" shapeId="0" xr:uid="{F3DED2C1-3992-4530-9C2F-385FB2D7EC16}">
      <text>
        <r>
          <rPr>
            <b/>
            <sz val="9"/>
            <color indexed="81"/>
            <rFont val="ＭＳ Ｐゴシック"/>
            <family val="3"/>
            <charset val="128"/>
          </rPr>
          <t>具体的にご記入下さい。</t>
        </r>
        <r>
          <rPr>
            <sz val="9"/>
            <color indexed="81"/>
            <rFont val="MS P ゴシック"/>
            <family val="2"/>
          </rPr>
          <t xml:space="preserve">
</t>
        </r>
        <r>
          <rPr>
            <sz val="9"/>
            <color indexed="81"/>
            <rFont val="ＭＳ Ｐゴシック"/>
            <family val="3"/>
            <charset val="128"/>
          </rPr>
          <t>支援を受けた事業が成果につながった要因(自治体側に内在していた成功要因等)</t>
        </r>
      </text>
    </comment>
  </commentList>
</comments>
</file>

<file path=xl/sharedStrings.xml><?xml version="1.0" encoding="utf-8"?>
<sst xmlns="http://schemas.openxmlformats.org/spreadsheetml/2006/main" count="8011" uniqueCount="3893">
  <si>
    <t>派遣者</t>
    <rPh sb="0" eb="2">
      <t>ハケン</t>
    </rPh>
    <rPh sb="2" eb="3">
      <t>シャ</t>
    </rPh>
    <phoneticPr fontId="9"/>
  </si>
  <si>
    <t>決定番号</t>
    <rPh sb="0" eb="4">
      <t>ケッテイバンゴウ</t>
    </rPh>
    <phoneticPr fontId="9"/>
  </si>
  <si>
    <t>回数</t>
    <rPh sb="0" eb="2">
      <t>カイスウ</t>
    </rPh>
    <phoneticPr fontId="9"/>
  </si>
  <si>
    <t>期日変更</t>
    <rPh sb="0" eb="4">
      <t>キジツヘンコウ</t>
    </rPh>
    <phoneticPr fontId="9"/>
  </si>
  <si>
    <t>受付番号</t>
    <rPh sb="0" eb="4">
      <t>ウケツケバンゴウ</t>
    </rPh>
    <phoneticPr fontId="9"/>
  </si>
  <si>
    <t>実施日</t>
    <rPh sb="0" eb="2">
      <t>ジッシ</t>
    </rPh>
    <rPh sb="2" eb="3">
      <t>ビ</t>
    </rPh>
    <phoneticPr fontId="9"/>
  </si>
  <si>
    <t>派遣形態</t>
    <rPh sb="0" eb="2">
      <t>ハケン</t>
    </rPh>
    <rPh sb="2" eb="4">
      <t>ケイタイ</t>
    </rPh>
    <phoneticPr fontId="9"/>
  </si>
  <si>
    <t>評価</t>
    <rPh sb="0" eb="2">
      <t>ヒョウカ</t>
    </rPh>
    <phoneticPr fontId="9"/>
  </si>
  <si>
    <t>評価の理由</t>
    <phoneticPr fontId="9"/>
  </si>
  <si>
    <t>要望事項</t>
  </si>
  <si>
    <t>開催場所</t>
    <rPh sb="0" eb="2">
      <t>カイサイ</t>
    </rPh>
    <rPh sb="2" eb="4">
      <t>バショ</t>
    </rPh>
    <phoneticPr fontId="9"/>
  </si>
  <si>
    <t>自治体職員</t>
    <rPh sb="0" eb="5">
      <t>ジチタイショクイン</t>
    </rPh>
    <phoneticPr fontId="9"/>
  </si>
  <si>
    <t>住民</t>
    <rPh sb="0" eb="2">
      <t>ジュウミン</t>
    </rPh>
    <phoneticPr fontId="9"/>
  </si>
  <si>
    <t>企業・団体</t>
    <rPh sb="0" eb="2">
      <t>キギョウ</t>
    </rPh>
    <rPh sb="3" eb="5">
      <t>ダンタイ</t>
    </rPh>
    <phoneticPr fontId="9"/>
  </si>
  <si>
    <t>その他(学生など）</t>
    <rPh sb="2" eb="3">
      <t>タ</t>
    </rPh>
    <rPh sb="4" eb="6">
      <t>ガクセイ</t>
    </rPh>
    <phoneticPr fontId="9"/>
  </si>
  <si>
    <t>参加人数</t>
    <rPh sb="0" eb="2">
      <t>サンカ</t>
    </rPh>
    <rPh sb="2" eb="4">
      <t>ニンズウ</t>
    </rPh>
    <phoneticPr fontId="9"/>
  </si>
  <si>
    <t>事業の課題・問題点</t>
    <phoneticPr fontId="9"/>
  </si>
  <si>
    <t>支援により目指す成果</t>
  </si>
  <si>
    <t>支援を受けた内容</t>
  </si>
  <si>
    <t>支援を受け改善又は解決された内容</t>
  </si>
  <si>
    <t>具体的な成果</t>
    <rPh sb="0" eb="3">
      <t>グタイテキ</t>
    </rPh>
    <rPh sb="4" eb="6">
      <t>セイカ</t>
    </rPh>
    <phoneticPr fontId="9"/>
  </si>
  <si>
    <t>具体的な成果物:コメント</t>
    <phoneticPr fontId="9"/>
  </si>
  <si>
    <t>改善又は解決されなかった・持ち越しとなった内容</t>
    <phoneticPr fontId="9"/>
  </si>
  <si>
    <t>アンケートの内容と分析結果</t>
    <phoneticPr fontId="9"/>
  </si>
  <si>
    <t>事業の推進</t>
    <rPh sb="0" eb="2">
      <t>ジギョウ</t>
    </rPh>
    <rPh sb="3" eb="5">
      <t>スイシン</t>
    </rPh>
    <phoneticPr fontId="9"/>
  </si>
  <si>
    <t>事業の最終的な目指す姿</t>
    <rPh sb="0" eb="2">
      <t>ジギョウ</t>
    </rPh>
    <rPh sb="3" eb="6">
      <t>サイシュウテキ</t>
    </rPh>
    <rPh sb="7" eb="9">
      <t>メザ</t>
    </rPh>
    <rPh sb="10" eb="11">
      <t>スガタ</t>
    </rPh>
    <phoneticPr fontId="9"/>
  </si>
  <si>
    <t>開始時刻</t>
    <rPh sb="0" eb="2">
      <t>カイシ</t>
    </rPh>
    <rPh sb="2" eb="4">
      <t>ジコク</t>
    </rPh>
    <phoneticPr fontId="9"/>
  </si>
  <si>
    <t>終了時刻</t>
    <rPh sb="0" eb="2">
      <t>シュウリョウ</t>
    </rPh>
    <rPh sb="2" eb="4">
      <t>ジコク</t>
    </rPh>
    <phoneticPr fontId="9"/>
  </si>
  <si>
    <t>内休憩時間（分）</t>
    <rPh sb="0" eb="1">
      <t>ウチ</t>
    </rPh>
    <rPh sb="1" eb="3">
      <t>キュウケイ</t>
    </rPh>
    <rPh sb="3" eb="5">
      <t>ジカン</t>
    </rPh>
    <rPh sb="6" eb="7">
      <t>フン</t>
    </rPh>
    <phoneticPr fontId="9"/>
  </si>
  <si>
    <t>対応時間（団体）</t>
    <rPh sb="0" eb="2">
      <t>タイオウ</t>
    </rPh>
    <rPh sb="2" eb="4">
      <t>ジカン</t>
    </rPh>
    <rPh sb="5" eb="7">
      <t>ダンタイ</t>
    </rPh>
    <phoneticPr fontId="9"/>
  </si>
  <si>
    <t>掲載許可</t>
    <rPh sb="0" eb="2">
      <t>ケイサイ</t>
    </rPh>
    <rPh sb="2" eb="4">
      <t>キョカ</t>
    </rPh>
    <phoneticPr fontId="9"/>
  </si>
  <si>
    <t>D46</t>
  </si>
  <si>
    <t>D47</t>
  </si>
  <si>
    <t>F46</t>
  </si>
  <si>
    <t>派遣回数</t>
    <rPh sb="0" eb="2">
      <t>ハケン</t>
    </rPh>
    <rPh sb="2" eb="4">
      <t>カイスウ</t>
    </rPh>
    <phoneticPr fontId="9"/>
  </si>
  <si>
    <t>団体名</t>
    <rPh sb="0" eb="2">
      <t>ダンタイ</t>
    </rPh>
    <rPh sb="2" eb="3">
      <t>メイ</t>
    </rPh>
    <phoneticPr fontId="9"/>
  </si>
  <si>
    <t>住所</t>
    <rPh sb="0" eb="2">
      <t>ジュウショ</t>
    </rPh>
    <phoneticPr fontId="9"/>
  </si>
  <si>
    <t>担当者部署(属性)</t>
    <rPh sb="6" eb="8">
      <t>ゾクセイ</t>
    </rPh>
    <phoneticPr fontId="9"/>
  </si>
  <si>
    <t>担当者</t>
  </si>
  <si>
    <t>TEL</t>
  </si>
  <si>
    <t>E-mail</t>
  </si>
  <si>
    <t>オープンデータ</t>
  </si>
  <si>
    <t>シェアリングエコノミー</t>
  </si>
  <si>
    <t>マイキープラットフォーム</t>
  </si>
  <si>
    <t>教育情報化／情報教育</t>
  </si>
  <si>
    <t>デジタルアーカイブ／図書館</t>
  </si>
  <si>
    <t>働き方</t>
  </si>
  <si>
    <t>子育て</t>
  </si>
  <si>
    <t>テレワーク</t>
  </si>
  <si>
    <t>医療・介護・健康</t>
  </si>
  <si>
    <t>農林水産業</t>
  </si>
  <si>
    <t>地域ビジネス</t>
  </si>
  <si>
    <t>スタートアップ支援（起業支援）</t>
  </si>
  <si>
    <t>観光</t>
  </si>
  <si>
    <t>個人情報保護</t>
  </si>
  <si>
    <t>スマートシティ</t>
  </si>
  <si>
    <t>その他</t>
    <rPh sb="2" eb="3">
      <t>タ</t>
    </rPh>
    <phoneticPr fontId="9"/>
  </si>
  <si>
    <t>区分</t>
    <rPh sb="0" eb="2">
      <t>クブン</t>
    </rPh>
    <phoneticPr fontId="9"/>
  </si>
  <si>
    <t>管区</t>
    <rPh sb="0" eb="2">
      <t>カンク</t>
    </rPh>
    <phoneticPr fontId="9"/>
  </si>
  <si>
    <t>講演</t>
    <rPh sb="0" eb="2">
      <t>コウエン</t>
    </rPh>
    <phoneticPr fontId="9"/>
  </si>
  <si>
    <t>第一候補者</t>
    <rPh sb="0" eb="2">
      <t>ダイイチ</t>
    </rPh>
    <rPh sb="2" eb="4">
      <t>コウホ</t>
    </rPh>
    <rPh sb="4" eb="5">
      <t>シャ</t>
    </rPh>
    <phoneticPr fontId="9"/>
  </si>
  <si>
    <t>指名理由</t>
    <rPh sb="0" eb="2">
      <t>シメイ</t>
    </rPh>
    <rPh sb="2" eb="4">
      <t>リユウ</t>
    </rPh>
    <phoneticPr fontId="9"/>
  </si>
  <si>
    <t>第三候補者</t>
    <rPh sb="0" eb="1">
      <t>ダイ</t>
    </rPh>
    <rPh sb="1" eb="2">
      <t>サン</t>
    </rPh>
    <rPh sb="2" eb="5">
      <t>コウホシャ</t>
    </rPh>
    <phoneticPr fontId="9"/>
  </si>
  <si>
    <t>ＯＤ</t>
  </si>
  <si>
    <t>ＥＢ</t>
  </si>
  <si>
    <t>ＡＩ</t>
  </si>
  <si>
    <t>Ｓ</t>
  </si>
  <si>
    <t>セ</t>
  </si>
  <si>
    <t>シ</t>
  </si>
  <si>
    <t>ネ</t>
  </si>
  <si>
    <t>DD</t>
  </si>
  <si>
    <t>Ｍ</t>
  </si>
  <si>
    <t>ＭＫ</t>
  </si>
  <si>
    <t>災</t>
  </si>
  <si>
    <t>教</t>
  </si>
  <si>
    <t>図</t>
  </si>
  <si>
    <t>働</t>
  </si>
  <si>
    <t>子</t>
  </si>
  <si>
    <t>テ</t>
  </si>
  <si>
    <t>Ｒ</t>
  </si>
  <si>
    <t>健</t>
  </si>
  <si>
    <t>農</t>
  </si>
  <si>
    <t>ビ</t>
  </si>
  <si>
    <t>観</t>
  </si>
  <si>
    <t>ス</t>
  </si>
  <si>
    <t>他</t>
  </si>
  <si>
    <t>実地</t>
    <rPh sb="0" eb="2">
      <t>ジッチ</t>
    </rPh>
    <phoneticPr fontId="9"/>
  </si>
  <si>
    <t>総通局等</t>
    <rPh sb="0" eb="2">
      <t>ソウツウ</t>
    </rPh>
    <rPh sb="2" eb="3">
      <t>キョク</t>
    </rPh>
    <rPh sb="3" eb="4">
      <t>ナド</t>
    </rPh>
    <phoneticPr fontId="9"/>
  </si>
  <si>
    <t>県</t>
    <rPh sb="0" eb="1">
      <t>ケン</t>
    </rPh>
    <phoneticPr fontId="9"/>
  </si>
  <si>
    <t>都道府県</t>
    <rPh sb="0" eb="4">
      <t>トドウフケン</t>
    </rPh>
    <phoneticPr fontId="9"/>
  </si>
  <si>
    <t>市区町村</t>
    <rPh sb="0" eb="2">
      <t>シク</t>
    </rPh>
    <rPh sb="2" eb="4">
      <t>チョウソン</t>
    </rPh>
    <phoneticPr fontId="9"/>
  </si>
  <si>
    <t>コード</t>
  </si>
  <si>
    <t>国の機関</t>
    <rPh sb="0" eb="1">
      <t>クニ</t>
    </rPh>
    <rPh sb="2" eb="4">
      <t>キカン</t>
    </rPh>
    <phoneticPr fontId="9"/>
  </si>
  <si>
    <t>国</t>
    <rPh sb="0" eb="1">
      <t>クニ</t>
    </rPh>
    <phoneticPr fontId="9"/>
  </si>
  <si>
    <t>北海道総合通信局</t>
    <rPh sb="0" eb="3">
      <t>ホッカイドウ</t>
    </rPh>
    <rPh sb="3" eb="5">
      <t>ソウゴウ</t>
    </rPh>
    <rPh sb="5" eb="8">
      <t>ツウシンキョク</t>
    </rPh>
    <phoneticPr fontId="9"/>
  </si>
  <si>
    <t>北</t>
    <rPh sb="0" eb="1">
      <t>キタ</t>
    </rPh>
    <phoneticPr fontId="9"/>
  </si>
  <si>
    <t>北海道</t>
  </si>
  <si>
    <t>010006</t>
  </si>
  <si>
    <t>東北総合通信局</t>
    <rPh sb="0" eb="2">
      <t>トウホク</t>
    </rPh>
    <rPh sb="2" eb="4">
      <t>ソウゴウ</t>
    </rPh>
    <rPh sb="4" eb="7">
      <t>ツウシンキョク</t>
    </rPh>
    <phoneticPr fontId="9"/>
  </si>
  <si>
    <t>東</t>
    <rPh sb="0" eb="1">
      <t>ヒガシ</t>
    </rPh>
    <phoneticPr fontId="9"/>
  </si>
  <si>
    <t>札幌市</t>
  </si>
  <si>
    <t>011002</t>
  </si>
  <si>
    <t>市区町村</t>
  </si>
  <si>
    <t>市</t>
    <rPh sb="0" eb="1">
      <t>シ</t>
    </rPh>
    <phoneticPr fontId="9"/>
  </si>
  <si>
    <t>関東総合通信局</t>
    <rPh sb="0" eb="2">
      <t>カントウ</t>
    </rPh>
    <rPh sb="2" eb="4">
      <t>ソウゴウ</t>
    </rPh>
    <rPh sb="4" eb="7">
      <t>ツウシンキョク</t>
    </rPh>
    <phoneticPr fontId="9"/>
  </si>
  <si>
    <t>関</t>
    <rPh sb="0" eb="1">
      <t>セキ</t>
    </rPh>
    <phoneticPr fontId="9"/>
  </si>
  <si>
    <t>青森県</t>
    <rPh sb="0" eb="3">
      <t>アオモリケン</t>
    </rPh>
    <phoneticPr fontId="9"/>
  </si>
  <si>
    <t>函館市</t>
  </si>
  <si>
    <t>012025</t>
  </si>
  <si>
    <t>一部事務組合・広域連合・財産区</t>
    <phoneticPr fontId="9"/>
  </si>
  <si>
    <t>合</t>
    <rPh sb="0" eb="1">
      <t>ア</t>
    </rPh>
    <phoneticPr fontId="9"/>
  </si>
  <si>
    <t>信越総合通信局</t>
    <rPh sb="0" eb="2">
      <t>シンエツ</t>
    </rPh>
    <rPh sb="2" eb="4">
      <t>ソウゴウ</t>
    </rPh>
    <rPh sb="4" eb="7">
      <t>ツウシンキョク</t>
    </rPh>
    <phoneticPr fontId="9"/>
  </si>
  <si>
    <t>信</t>
    <rPh sb="0" eb="1">
      <t>シン</t>
    </rPh>
    <phoneticPr fontId="9"/>
  </si>
  <si>
    <t>岩手県</t>
  </si>
  <si>
    <t>小樽市</t>
  </si>
  <si>
    <t>012033</t>
  </si>
  <si>
    <t>協議会</t>
    <rPh sb="0" eb="3">
      <t>キョウギカイ</t>
    </rPh>
    <phoneticPr fontId="9"/>
  </si>
  <si>
    <t>協</t>
    <rPh sb="0" eb="1">
      <t>キョウ</t>
    </rPh>
    <phoneticPr fontId="9"/>
  </si>
  <si>
    <t>北陸総合通信局</t>
    <rPh sb="0" eb="2">
      <t>ホクリク</t>
    </rPh>
    <rPh sb="2" eb="4">
      <t>ソウゴウ</t>
    </rPh>
    <rPh sb="4" eb="7">
      <t>ツウシンキョク</t>
    </rPh>
    <phoneticPr fontId="9"/>
  </si>
  <si>
    <t>陸</t>
    <rPh sb="0" eb="1">
      <t>リク</t>
    </rPh>
    <phoneticPr fontId="9"/>
  </si>
  <si>
    <t>宮城県</t>
  </si>
  <si>
    <t>旭川市</t>
  </si>
  <si>
    <t>012041</t>
  </si>
  <si>
    <t>NPO・商工会・大学等</t>
    <rPh sb="4" eb="7">
      <t>ショウコウカイ</t>
    </rPh>
    <rPh sb="8" eb="10">
      <t>ダイガク</t>
    </rPh>
    <rPh sb="10" eb="11">
      <t>ナド</t>
    </rPh>
    <phoneticPr fontId="9"/>
  </si>
  <si>
    <t>N</t>
  </si>
  <si>
    <t>東海総合通信局</t>
    <rPh sb="0" eb="2">
      <t>トウカイ</t>
    </rPh>
    <rPh sb="2" eb="4">
      <t>ソウゴウ</t>
    </rPh>
    <rPh sb="4" eb="7">
      <t>ツウシンキョク</t>
    </rPh>
    <phoneticPr fontId="9"/>
  </si>
  <si>
    <t>海</t>
    <rPh sb="0" eb="1">
      <t>ウミ</t>
    </rPh>
    <phoneticPr fontId="9"/>
  </si>
  <si>
    <t>秋田県</t>
  </si>
  <si>
    <t>室蘭市</t>
  </si>
  <si>
    <t>012050</t>
  </si>
  <si>
    <t>○</t>
  </si>
  <si>
    <t>近畿総合通信局</t>
    <rPh sb="0" eb="2">
      <t>キンキ</t>
    </rPh>
    <rPh sb="2" eb="4">
      <t>ソウゴウ</t>
    </rPh>
    <rPh sb="4" eb="7">
      <t>ツウシンキョク</t>
    </rPh>
    <phoneticPr fontId="9"/>
  </si>
  <si>
    <t>近</t>
    <rPh sb="0" eb="1">
      <t>キン</t>
    </rPh>
    <phoneticPr fontId="9"/>
  </si>
  <si>
    <t>山形県</t>
  </si>
  <si>
    <t>釧路市</t>
  </si>
  <si>
    <t>012068</t>
  </si>
  <si>
    <t>中国総合通信局</t>
    <rPh sb="0" eb="2">
      <t>チュウゴク</t>
    </rPh>
    <rPh sb="2" eb="4">
      <t>ソウゴウ</t>
    </rPh>
    <rPh sb="4" eb="7">
      <t>ツウシンキョク</t>
    </rPh>
    <phoneticPr fontId="9"/>
  </si>
  <si>
    <t>中</t>
    <rPh sb="0" eb="1">
      <t>チュウ</t>
    </rPh>
    <phoneticPr fontId="9"/>
  </si>
  <si>
    <t>福島県</t>
  </si>
  <si>
    <t>帯広市</t>
  </si>
  <si>
    <t>012076</t>
  </si>
  <si>
    <t>下記アドバイザーと、事前打ち合わせ済</t>
    <rPh sb="0" eb="2">
      <t>カキ</t>
    </rPh>
    <rPh sb="10" eb="12">
      <t>ジゼン</t>
    </rPh>
    <rPh sb="12" eb="13">
      <t>ウ</t>
    </rPh>
    <rPh sb="14" eb="15">
      <t>ア</t>
    </rPh>
    <rPh sb="17" eb="18">
      <t>ズミ</t>
    </rPh>
    <phoneticPr fontId="9"/>
  </si>
  <si>
    <t>四国総合通信局</t>
    <rPh sb="0" eb="2">
      <t>シコク</t>
    </rPh>
    <rPh sb="2" eb="4">
      <t>ソウゴウ</t>
    </rPh>
    <rPh sb="4" eb="7">
      <t>ツウシンキョク</t>
    </rPh>
    <phoneticPr fontId="9"/>
  </si>
  <si>
    <t>四</t>
    <rPh sb="0" eb="1">
      <t>ヨン</t>
    </rPh>
    <phoneticPr fontId="9"/>
  </si>
  <si>
    <t>北見市</t>
  </si>
  <si>
    <t>012084</t>
  </si>
  <si>
    <t>下記アドバイザーを希望するが、事前打合せ無し</t>
    <rPh sb="0" eb="2">
      <t>カキ</t>
    </rPh>
    <rPh sb="9" eb="11">
      <t>キボウ</t>
    </rPh>
    <rPh sb="15" eb="17">
      <t>ジゼン</t>
    </rPh>
    <rPh sb="17" eb="19">
      <t>ウチアワ</t>
    </rPh>
    <rPh sb="20" eb="21">
      <t>ナ</t>
    </rPh>
    <phoneticPr fontId="9"/>
  </si>
  <si>
    <t>希望</t>
    <rPh sb="0" eb="2">
      <t>キボウ</t>
    </rPh>
    <phoneticPr fontId="9"/>
  </si>
  <si>
    <t>九州総合通信局</t>
    <rPh sb="0" eb="2">
      <t>キュウシュウ</t>
    </rPh>
    <rPh sb="2" eb="4">
      <t>ソウゴウ</t>
    </rPh>
    <rPh sb="4" eb="7">
      <t>ツウシンキョク</t>
    </rPh>
    <phoneticPr fontId="9"/>
  </si>
  <si>
    <t>九</t>
    <rPh sb="0" eb="1">
      <t>キュウ</t>
    </rPh>
    <phoneticPr fontId="9"/>
  </si>
  <si>
    <t>茨城県</t>
  </si>
  <si>
    <t>夕張市</t>
  </si>
  <si>
    <t>012092</t>
  </si>
  <si>
    <t>事務局に一任する</t>
    <rPh sb="0" eb="3">
      <t>ジムキョク</t>
    </rPh>
    <rPh sb="4" eb="6">
      <t>イチニン</t>
    </rPh>
    <phoneticPr fontId="9"/>
  </si>
  <si>
    <t>一任</t>
    <rPh sb="0" eb="2">
      <t>イチニン</t>
    </rPh>
    <phoneticPr fontId="9"/>
  </si>
  <si>
    <t>沖縄総合通信事務所</t>
    <rPh sb="0" eb="2">
      <t>オキナワ</t>
    </rPh>
    <rPh sb="2" eb="4">
      <t>ソウゴウ</t>
    </rPh>
    <rPh sb="4" eb="6">
      <t>ツウシン</t>
    </rPh>
    <rPh sb="6" eb="8">
      <t>ジム</t>
    </rPh>
    <rPh sb="8" eb="9">
      <t>ショ</t>
    </rPh>
    <phoneticPr fontId="9"/>
  </si>
  <si>
    <t>沖</t>
    <rPh sb="0" eb="1">
      <t>オキ</t>
    </rPh>
    <phoneticPr fontId="9"/>
  </si>
  <si>
    <t>栃木県</t>
  </si>
  <si>
    <t>岩見沢市</t>
  </si>
  <si>
    <t>012106</t>
  </si>
  <si>
    <t>群馬県</t>
  </si>
  <si>
    <t>網走市</t>
  </si>
  <si>
    <t>012114</t>
  </si>
  <si>
    <t>有</t>
    <rPh sb="0" eb="1">
      <t>アリ</t>
    </rPh>
    <phoneticPr fontId="9"/>
  </si>
  <si>
    <t>埼玉県</t>
  </si>
  <si>
    <t>留萌市</t>
  </si>
  <si>
    <t>012122</t>
  </si>
  <si>
    <t>無</t>
    <rPh sb="0" eb="1">
      <t>ナシ</t>
    </rPh>
    <phoneticPr fontId="9"/>
  </si>
  <si>
    <t>千葉県</t>
  </si>
  <si>
    <t>苫小牧市</t>
  </si>
  <si>
    <t>012131</t>
  </si>
  <si>
    <t>東京都</t>
  </si>
  <si>
    <t>稚内市</t>
  </si>
  <si>
    <t>012149</t>
  </si>
  <si>
    <t>継続事業への支援</t>
    <rPh sb="0" eb="2">
      <t>ケイゾク</t>
    </rPh>
    <rPh sb="2" eb="4">
      <t>ジギョウ</t>
    </rPh>
    <rPh sb="6" eb="8">
      <t>シエン</t>
    </rPh>
    <phoneticPr fontId="9"/>
  </si>
  <si>
    <t>継続</t>
    <rPh sb="0" eb="2">
      <t>ケイゾク</t>
    </rPh>
    <phoneticPr fontId="9"/>
  </si>
  <si>
    <t>神奈川県</t>
  </si>
  <si>
    <t>美唄市</t>
  </si>
  <si>
    <t>012157</t>
  </si>
  <si>
    <t>新規事業への支援</t>
    <rPh sb="0" eb="2">
      <t>シンキ</t>
    </rPh>
    <rPh sb="2" eb="4">
      <t>ジギョウ</t>
    </rPh>
    <rPh sb="6" eb="8">
      <t>シエン</t>
    </rPh>
    <phoneticPr fontId="9"/>
  </si>
  <si>
    <t>新規</t>
    <rPh sb="0" eb="2">
      <t>シンキ</t>
    </rPh>
    <phoneticPr fontId="9"/>
  </si>
  <si>
    <t>山梨県</t>
  </si>
  <si>
    <t>芦別市</t>
  </si>
  <si>
    <t>012165</t>
  </si>
  <si>
    <t>事業に係る助言・支援</t>
    <rPh sb="0" eb="2">
      <t>ジギョウ</t>
    </rPh>
    <rPh sb="3" eb="4">
      <t>カカ</t>
    </rPh>
    <rPh sb="5" eb="7">
      <t>ジョゲン</t>
    </rPh>
    <rPh sb="8" eb="10">
      <t>シエン</t>
    </rPh>
    <phoneticPr fontId="9"/>
  </si>
  <si>
    <t>江別市</t>
  </si>
  <si>
    <t>012173</t>
  </si>
  <si>
    <t>セミナー講師・パネリスト・イベント等のコーディネーター</t>
    <rPh sb="4" eb="6">
      <t>コウシ</t>
    </rPh>
    <rPh sb="17" eb="18">
      <t>トウ</t>
    </rPh>
    <phoneticPr fontId="9"/>
  </si>
  <si>
    <t>新潟県</t>
  </si>
  <si>
    <t>赤平市</t>
  </si>
  <si>
    <t>012181</t>
  </si>
  <si>
    <t>長野県</t>
  </si>
  <si>
    <t>紋別市</t>
  </si>
  <si>
    <t>012190</t>
  </si>
  <si>
    <t>士別市</t>
  </si>
  <si>
    <t>012203</t>
  </si>
  <si>
    <t>①以前支援してもらった</t>
    <rPh sb="1" eb="3">
      <t>イゼン</t>
    </rPh>
    <rPh sb="3" eb="5">
      <t>シエン</t>
    </rPh>
    <phoneticPr fontId="9"/>
  </si>
  <si>
    <t>①</t>
  </si>
  <si>
    <t>富山県</t>
  </si>
  <si>
    <t>名寄市</t>
  </si>
  <si>
    <t>012211</t>
  </si>
  <si>
    <t>②本人から制度の紹介があった</t>
    <rPh sb="1" eb="3">
      <t>ホンニン</t>
    </rPh>
    <rPh sb="5" eb="7">
      <t>セイド</t>
    </rPh>
    <rPh sb="8" eb="10">
      <t>ショウカイ</t>
    </rPh>
    <phoneticPr fontId="9"/>
  </si>
  <si>
    <t>②</t>
  </si>
  <si>
    <t>石川県</t>
  </si>
  <si>
    <t>三笠市</t>
  </si>
  <si>
    <t>012220</t>
  </si>
  <si>
    <t>③パンフレットの専門分野をみて</t>
    <rPh sb="8" eb="10">
      <t>センモン</t>
    </rPh>
    <rPh sb="10" eb="12">
      <t>ブンヤ</t>
    </rPh>
    <phoneticPr fontId="9"/>
  </si>
  <si>
    <t>③</t>
  </si>
  <si>
    <t>福井県</t>
  </si>
  <si>
    <t>根室市</t>
  </si>
  <si>
    <t>012238</t>
  </si>
  <si>
    <t>④本人の著書等をみて</t>
    <rPh sb="1" eb="3">
      <t>ホンニン</t>
    </rPh>
    <rPh sb="4" eb="6">
      <t>チョショ</t>
    </rPh>
    <rPh sb="6" eb="7">
      <t>ナド</t>
    </rPh>
    <phoneticPr fontId="9"/>
  </si>
  <si>
    <t>④</t>
  </si>
  <si>
    <t>千歳市</t>
  </si>
  <si>
    <t>012246</t>
  </si>
  <si>
    <t>⑤講演を聞いたことがある</t>
    <rPh sb="1" eb="3">
      <t>コウエン</t>
    </rPh>
    <rPh sb="4" eb="5">
      <t>キ</t>
    </rPh>
    <phoneticPr fontId="9"/>
  </si>
  <si>
    <t>⑤</t>
  </si>
  <si>
    <t>岐阜県</t>
  </si>
  <si>
    <t>滝川市</t>
  </si>
  <si>
    <t>012254</t>
  </si>
  <si>
    <t>⑥他の自治体の紹介</t>
    <rPh sb="1" eb="2">
      <t>タ</t>
    </rPh>
    <rPh sb="3" eb="6">
      <t>ジチタイ</t>
    </rPh>
    <rPh sb="7" eb="9">
      <t>ショウカイ</t>
    </rPh>
    <phoneticPr fontId="28"/>
  </si>
  <si>
    <t>⑥</t>
  </si>
  <si>
    <t>静岡県</t>
  </si>
  <si>
    <t>砂川市</t>
  </si>
  <si>
    <t>012262</t>
  </si>
  <si>
    <t>⑦他の部課からの紹介</t>
    <rPh sb="1" eb="2">
      <t>タ</t>
    </rPh>
    <rPh sb="3" eb="5">
      <t>ブカ</t>
    </rPh>
    <rPh sb="8" eb="10">
      <t>ショウカイ</t>
    </rPh>
    <phoneticPr fontId="28"/>
  </si>
  <si>
    <t>⑦</t>
  </si>
  <si>
    <t>愛知県</t>
  </si>
  <si>
    <t>歌志内市</t>
  </si>
  <si>
    <t>012271</t>
  </si>
  <si>
    <t>⑧総合通信局等からの推薦</t>
    <rPh sb="1" eb="3">
      <t>ソウゴウ</t>
    </rPh>
    <rPh sb="3" eb="6">
      <t>ツウシンキョク</t>
    </rPh>
    <rPh sb="6" eb="7">
      <t>ナド</t>
    </rPh>
    <rPh sb="10" eb="12">
      <t>スイセン</t>
    </rPh>
    <phoneticPr fontId="9"/>
  </si>
  <si>
    <t>⑧</t>
  </si>
  <si>
    <t>三重県</t>
  </si>
  <si>
    <t>深川市</t>
  </si>
  <si>
    <t>012289</t>
  </si>
  <si>
    <t>⑨その他</t>
    <rPh sb="3" eb="4">
      <t>タ</t>
    </rPh>
    <phoneticPr fontId="9"/>
  </si>
  <si>
    <t>⑨</t>
    <phoneticPr fontId="9"/>
  </si>
  <si>
    <t>富良野市</t>
  </si>
  <si>
    <t>012297</t>
  </si>
  <si>
    <t>近</t>
    <rPh sb="0" eb="1">
      <t>コン</t>
    </rPh>
    <phoneticPr fontId="9"/>
  </si>
  <si>
    <t>滋賀県</t>
  </si>
  <si>
    <t>登別市</t>
  </si>
  <si>
    <t>012301</t>
  </si>
  <si>
    <t>①過去に活用した実績から</t>
    <rPh sb="1" eb="3">
      <t>カコ</t>
    </rPh>
    <rPh sb="4" eb="6">
      <t>カツヨウ</t>
    </rPh>
    <rPh sb="8" eb="10">
      <t>ジッセキ</t>
    </rPh>
    <phoneticPr fontId="7"/>
  </si>
  <si>
    <t>京都府</t>
  </si>
  <si>
    <t>恵庭市</t>
  </si>
  <si>
    <t>012319</t>
  </si>
  <si>
    <t>②地域情報化アドバイザーからの紹介で</t>
    <rPh sb="1" eb="3">
      <t>チイキ</t>
    </rPh>
    <rPh sb="3" eb="6">
      <t>ジョウホウカ</t>
    </rPh>
    <rPh sb="15" eb="17">
      <t>ショウカイ</t>
    </rPh>
    <phoneticPr fontId="7"/>
  </si>
  <si>
    <t>大阪府</t>
  </si>
  <si>
    <t>伊達市</t>
  </si>
  <si>
    <t>012335</t>
  </si>
  <si>
    <t>③総務省地方総合通信局からの紹介で</t>
  </si>
  <si>
    <t>兵庫県</t>
  </si>
  <si>
    <t>北広島市</t>
  </si>
  <si>
    <t>012343</t>
  </si>
  <si>
    <t>④他の自治体からの紹介で</t>
  </si>
  <si>
    <t>奈良県</t>
  </si>
  <si>
    <t>石狩市</t>
  </si>
  <si>
    <t>012351</t>
  </si>
  <si>
    <t>⑤制度紹介のパンフレットを見て</t>
    <rPh sb="1" eb="3">
      <t>セイド</t>
    </rPh>
    <rPh sb="3" eb="5">
      <t>ショウカイ</t>
    </rPh>
    <rPh sb="13" eb="14">
      <t>ミ</t>
    </rPh>
    <phoneticPr fontId="7"/>
  </si>
  <si>
    <t>和歌山県</t>
  </si>
  <si>
    <t>北斗市</t>
  </si>
  <si>
    <t>012360</t>
  </si>
  <si>
    <t>⑥総務省ホームページを見て</t>
    <rPh sb="11" eb="12">
      <t>ミ</t>
    </rPh>
    <phoneticPr fontId="7"/>
  </si>
  <si>
    <t>当別町</t>
  </si>
  <si>
    <t>013030</t>
  </si>
  <si>
    <t>⑦ＡＰＰＬＩＣホームページを見て</t>
  </si>
  <si>
    <t>鳥取県</t>
  </si>
  <si>
    <t>新篠津村</t>
  </si>
  <si>
    <t>013048</t>
  </si>
  <si>
    <t>⑧ＡＰＰＬＩＣ通信欄を見て</t>
  </si>
  <si>
    <t>島根県</t>
  </si>
  <si>
    <t>松前町</t>
  </si>
  <si>
    <t>013315</t>
  </si>
  <si>
    <t>岡山県</t>
  </si>
  <si>
    <t>福島町</t>
  </si>
  <si>
    <t>013323</t>
  </si>
  <si>
    <t>広島県</t>
  </si>
  <si>
    <t>知内町</t>
  </si>
  <si>
    <t>013331</t>
  </si>
  <si>
    <t>山口県</t>
  </si>
  <si>
    <t>木古内町</t>
  </si>
  <si>
    <t>013340</t>
  </si>
  <si>
    <t>七飯町</t>
  </si>
  <si>
    <t>013374</t>
  </si>
  <si>
    <t>③地元自治体からの紹介で</t>
    <rPh sb="1" eb="3">
      <t>ジモト</t>
    </rPh>
    <phoneticPr fontId="9"/>
  </si>
  <si>
    <t>徳島県</t>
  </si>
  <si>
    <t>鹿部町</t>
  </si>
  <si>
    <t>013439</t>
  </si>
  <si>
    <t>④制度紹介のパンフレットを見て</t>
    <rPh sb="1" eb="3">
      <t>セイド</t>
    </rPh>
    <rPh sb="3" eb="5">
      <t>ショウカイ</t>
    </rPh>
    <rPh sb="13" eb="14">
      <t>ミ</t>
    </rPh>
    <phoneticPr fontId="7"/>
  </si>
  <si>
    <t>香川県</t>
  </si>
  <si>
    <t>森町</t>
  </si>
  <si>
    <t>013455</t>
  </si>
  <si>
    <t>⑤総務省ホームページを見て</t>
    <rPh sb="11" eb="12">
      <t>ミ</t>
    </rPh>
    <phoneticPr fontId="7"/>
  </si>
  <si>
    <t>愛媛県</t>
  </si>
  <si>
    <t>八雲町</t>
  </si>
  <si>
    <t>013463</t>
  </si>
  <si>
    <t>⑥ＡＰＰＬＩＣホームページを見て</t>
  </si>
  <si>
    <t>高知県</t>
  </si>
  <si>
    <t>長万部町</t>
  </si>
  <si>
    <t>013471</t>
  </si>
  <si>
    <t>江差町</t>
  </si>
  <si>
    <t>013617</t>
  </si>
  <si>
    <t>1回（1日派遣）</t>
    <rPh sb="1" eb="2">
      <t>カイ</t>
    </rPh>
    <rPh sb="4" eb="5">
      <t>ニチ</t>
    </rPh>
    <rPh sb="5" eb="7">
      <t>ハケン</t>
    </rPh>
    <phoneticPr fontId="9"/>
  </si>
  <si>
    <t>福岡県</t>
  </si>
  <si>
    <t>上ノ国町</t>
  </si>
  <si>
    <t>013625</t>
  </si>
  <si>
    <t>1回（2日連続派遣）</t>
    <rPh sb="1" eb="2">
      <t>カイ</t>
    </rPh>
    <rPh sb="4" eb="5">
      <t>ニチ</t>
    </rPh>
    <rPh sb="5" eb="7">
      <t>レンゾク</t>
    </rPh>
    <rPh sb="7" eb="9">
      <t>ハケン</t>
    </rPh>
    <phoneticPr fontId="9"/>
  </si>
  <si>
    <t>佐賀県</t>
  </si>
  <si>
    <t>厚沢部町</t>
  </si>
  <si>
    <t>013633</t>
  </si>
  <si>
    <t>1回（3日連続派遣）</t>
    <rPh sb="1" eb="2">
      <t>カイ</t>
    </rPh>
    <rPh sb="4" eb="5">
      <t>ニチ</t>
    </rPh>
    <rPh sb="5" eb="7">
      <t>レンゾク</t>
    </rPh>
    <rPh sb="7" eb="9">
      <t>ハケン</t>
    </rPh>
    <phoneticPr fontId="9"/>
  </si>
  <si>
    <t>長崎県</t>
  </si>
  <si>
    <t>乙部町</t>
  </si>
  <si>
    <t>013641</t>
  </si>
  <si>
    <t>2回（2日派遣）</t>
    <rPh sb="1" eb="2">
      <t>カイ</t>
    </rPh>
    <rPh sb="4" eb="5">
      <t>ニチ</t>
    </rPh>
    <rPh sb="5" eb="7">
      <t>ハケン</t>
    </rPh>
    <phoneticPr fontId="9"/>
  </si>
  <si>
    <t>熊本県</t>
  </si>
  <si>
    <t>奥尻町</t>
  </si>
  <si>
    <t>013676</t>
  </si>
  <si>
    <t>2回（1日+2日連続派遣）</t>
    <rPh sb="1" eb="2">
      <t>カイ</t>
    </rPh>
    <rPh sb="4" eb="5">
      <t>ニチ</t>
    </rPh>
    <rPh sb="7" eb="8">
      <t>ニチ</t>
    </rPh>
    <rPh sb="8" eb="10">
      <t>レンゾク</t>
    </rPh>
    <rPh sb="10" eb="12">
      <t>ハケン</t>
    </rPh>
    <phoneticPr fontId="9"/>
  </si>
  <si>
    <t>大分県</t>
  </si>
  <si>
    <t>今金町</t>
  </si>
  <si>
    <t>013706</t>
  </si>
  <si>
    <t>3回（3日派遣）</t>
    <rPh sb="1" eb="2">
      <t>カイ</t>
    </rPh>
    <rPh sb="4" eb="5">
      <t>ニチ</t>
    </rPh>
    <rPh sb="5" eb="7">
      <t>ハケン</t>
    </rPh>
    <phoneticPr fontId="9"/>
  </si>
  <si>
    <t>宮崎県</t>
  </si>
  <si>
    <t>せたな町</t>
  </si>
  <si>
    <t>013714</t>
  </si>
  <si>
    <t>鹿児島県</t>
  </si>
  <si>
    <t>島牧村</t>
  </si>
  <si>
    <t>013919</t>
  </si>
  <si>
    <t>A</t>
  </si>
  <si>
    <t>寿都町</t>
  </si>
  <si>
    <t>013927</t>
  </si>
  <si>
    <t>B</t>
  </si>
  <si>
    <t>沖縄県</t>
  </si>
  <si>
    <t>黒松内町</t>
  </si>
  <si>
    <t>013935</t>
  </si>
  <si>
    <t>C</t>
  </si>
  <si>
    <t>蘭越町</t>
  </si>
  <si>
    <t>013943</t>
  </si>
  <si>
    <t>D</t>
  </si>
  <si>
    <t>ニセコ町</t>
  </si>
  <si>
    <t>013951</t>
  </si>
  <si>
    <t>不満</t>
    <rPh sb="0" eb="2">
      <t>フマン</t>
    </rPh>
    <phoneticPr fontId="9"/>
  </si>
  <si>
    <t>E</t>
  </si>
  <si>
    <t>真狩村</t>
  </si>
  <si>
    <t>013960</t>
  </si>
  <si>
    <t>留寿都村</t>
  </si>
  <si>
    <t>013978</t>
  </si>
  <si>
    <t>①予算は確保済みであり、年度内に推進する</t>
    <rPh sb="1" eb="3">
      <t>ヨサン</t>
    </rPh>
    <rPh sb="4" eb="6">
      <t>カクホ</t>
    </rPh>
    <rPh sb="6" eb="7">
      <t>ズ</t>
    </rPh>
    <rPh sb="12" eb="15">
      <t>ネンドナイ</t>
    </rPh>
    <rPh sb="16" eb="18">
      <t>スイシン</t>
    </rPh>
    <phoneticPr fontId="9"/>
  </si>
  <si>
    <t>喜茂別町</t>
  </si>
  <si>
    <t>013986</t>
  </si>
  <si>
    <t>②次年度に予算化を図り推進する</t>
    <rPh sb="1" eb="4">
      <t>ジネンド</t>
    </rPh>
    <rPh sb="5" eb="8">
      <t>ヨサンカ</t>
    </rPh>
    <rPh sb="9" eb="10">
      <t>ハカ</t>
    </rPh>
    <rPh sb="11" eb="13">
      <t>スイシン</t>
    </rPh>
    <phoneticPr fontId="9"/>
  </si>
  <si>
    <t>京極町</t>
  </si>
  <si>
    <t>013994</t>
  </si>
  <si>
    <t>③現段階では課題・問題が残っているため未定</t>
    <rPh sb="1" eb="4">
      <t>ゲンダンカイ</t>
    </rPh>
    <rPh sb="6" eb="8">
      <t>カダイ</t>
    </rPh>
    <rPh sb="9" eb="11">
      <t>モンダイ</t>
    </rPh>
    <rPh sb="12" eb="13">
      <t>ノコ</t>
    </rPh>
    <rPh sb="19" eb="21">
      <t>ミテイ</t>
    </rPh>
    <phoneticPr fontId="9"/>
  </si>
  <si>
    <t>倶知安町</t>
  </si>
  <si>
    <t>014001</t>
  </si>
  <si>
    <t>④予算以外で、今後取組む事項がある</t>
    <rPh sb="1" eb="3">
      <t>ヨサン</t>
    </rPh>
    <rPh sb="3" eb="5">
      <t>イガイ</t>
    </rPh>
    <rPh sb="7" eb="9">
      <t>コンゴ</t>
    </rPh>
    <rPh sb="9" eb="11">
      <t>トリク</t>
    </rPh>
    <rPh sb="12" eb="14">
      <t>ジコウ</t>
    </rPh>
    <phoneticPr fontId="9"/>
  </si>
  <si>
    <t>共和町</t>
  </si>
  <si>
    <t>014010</t>
  </si>
  <si>
    <t>⑤その他</t>
    <rPh sb="3" eb="4">
      <t>タ</t>
    </rPh>
    <phoneticPr fontId="9"/>
  </si>
  <si>
    <t>岩内町</t>
  </si>
  <si>
    <t>014028</t>
  </si>
  <si>
    <t>泊村</t>
  </si>
  <si>
    <t>014036</t>
  </si>
  <si>
    <t>①次年度以降も引続き同じアドバイザーを招聘し解決して行きたい</t>
    <rPh sb="1" eb="4">
      <t>ジネンド</t>
    </rPh>
    <rPh sb="4" eb="6">
      <t>イコウ</t>
    </rPh>
    <rPh sb="7" eb="9">
      <t>ヒキツヅ</t>
    </rPh>
    <rPh sb="10" eb="11">
      <t>オナ</t>
    </rPh>
    <rPh sb="19" eb="21">
      <t>ショウヘイ</t>
    </rPh>
    <rPh sb="22" eb="24">
      <t>カイケツ</t>
    </rPh>
    <rPh sb="26" eb="27">
      <t>イ</t>
    </rPh>
    <phoneticPr fontId="9"/>
  </si>
  <si>
    <t>神恵内村</t>
  </si>
  <si>
    <t>014044</t>
  </si>
  <si>
    <t>②次年度以降は他のアドバイザーを招聘して新たに解決して行きたい</t>
    <rPh sb="1" eb="4">
      <t>ジネンド</t>
    </rPh>
    <rPh sb="4" eb="6">
      <t>イコウ</t>
    </rPh>
    <rPh sb="7" eb="8">
      <t>ホカ</t>
    </rPh>
    <rPh sb="16" eb="18">
      <t>ショウヘイ</t>
    </rPh>
    <rPh sb="20" eb="21">
      <t>アラ</t>
    </rPh>
    <rPh sb="23" eb="25">
      <t>カイケツ</t>
    </rPh>
    <rPh sb="27" eb="28">
      <t>イ</t>
    </rPh>
    <phoneticPr fontId="9"/>
  </si>
  <si>
    <t>積丹町</t>
  </si>
  <si>
    <t>014052</t>
  </si>
  <si>
    <t>③年度内でアドバイザーの謝金・旅費を団体側で負担しても解決を図りたい</t>
    <rPh sb="1" eb="3">
      <t>ネンド</t>
    </rPh>
    <rPh sb="3" eb="4">
      <t>ナイ</t>
    </rPh>
    <rPh sb="12" eb="14">
      <t>シャキン</t>
    </rPh>
    <rPh sb="15" eb="17">
      <t>リョヒ</t>
    </rPh>
    <rPh sb="18" eb="20">
      <t>ダンタイ</t>
    </rPh>
    <rPh sb="20" eb="21">
      <t>ガワ</t>
    </rPh>
    <rPh sb="22" eb="24">
      <t>フタン</t>
    </rPh>
    <rPh sb="27" eb="29">
      <t>カイケツ</t>
    </rPh>
    <rPh sb="30" eb="31">
      <t>ハカ</t>
    </rPh>
    <phoneticPr fontId="9"/>
  </si>
  <si>
    <t>古平町</t>
  </si>
  <si>
    <t>014061</t>
  </si>
  <si>
    <t>④次年度に引続き改めて解決策について検討したい</t>
    <rPh sb="1" eb="4">
      <t>ジネンド</t>
    </rPh>
    <rPh sb="5" eb="7">
      <t>ヒキツヅ</t>
    </rPh>
    <rPh sb="8" eb="9">
      <t>アラタ</t>
    </rPh>
    <rPh sb="11" eb="14">
      <t>カイケツサク</t>
    </rPh>
    <rPh sb="18" eb="20">
      <t>ケントウ</t>
    </rPh>
    <phoneticPr fontId="9"/>
  </si>
  <si>
    <t>仁木町</t>
  </si>
  <si>
    <t>014079</t>
  </si>
  <si>
    <t>余市町</t>
  </si>
  <si>
    <t>014087</t>
  </si>
  <si>
    <t>赤井川村</t>
  </si>
  <si>
    <t>014095</t>
  </si>
  <si>
    <t>①事業に係る計画書等を策定できた</t>
    <rPh sb="1" eb="3">
      <t>ジギョウ</t>
    </rPh>
    <rPh sb="4" eb="5">
      <t>カカ</t>
    </rPh>
    <rPh sb="6" eb="9">
      <t>ケイカクショ</t>
    </rPh>
    <rPh sb="9" eb="10">
      <t>ナド</t>
    </rPh>
    <rPh sb="11" eb="13">
      <t>サクテイ</t>
    </rPh>
    <phoneticPr fontId="9"/>
  </si>
  <si>
    <t>南幌町</t>
  </si>
  <si>
    <t>014231</t>
  </si>
  <si>
    <t>②事業に係るシステムを構築できた</t>
    <rPh sb="1" eb="3">
      <t>ジギョウ</t>
    </rPh>
    <rPh sb="4" eb="5">
      <t>カカ</t>
    </rPh>
    <rPh sb="11" eb="13">
      <t>コウチク</t>
    </rPh>
    <phoneticPr fontId="9"/>
  </si>
  <si>
    <t>奈井江町</t>
  </si>
  <si>
    <t>014249</t>
  </si>
  <si>
    <t>③事業に係るシステムの調達仕様書を策定できた</t>
    <rPh sb="1" eb="3">
      <t>ジギョウ</t>
    </rPh>
    <rPh sb="4" eb="5">
      <t>カカ</t>
    </rPh>
    <rPh sb="11" eb="13">
      <t>チョウタツ</t>
    </rPh>
    <rPh sb="13" eb="16">
      <t>シヨウショ</t>
    </rPh>
    <rPh sb="17" eb="19">
      <t>サクテイ</t>
    </rPh>
    <phoneticPr fontId="9"/>
  </si>
  <si>
    <t>上砂川町</t>
  </si>
  <si>
    <t>014257</t>
  </si>
  <si>
    <t>④人材育成のカリキュラムやツールを策定できた</t>
    <rPh sb="1" eb="3">
      <t>ジンザイ</t>
    </rPh>
    <rPh sb="3" eb="5">
      <t>イクセイ</t>
    </rPh>
    <rPh sb="17" eb="19">
      <t>サクテイ</t>
    </rPh>
    <phoneticPr fontId="9"/>
  </si>
  <si>
    <t>由仁町</t>
  </si>
  <si>
    <t>014273</t>
  </si>
  <si>
    <t>⑤組織業務改善ができた</t>
    <rPh sb="1" eb="3">
      <t>ソシキ</t>
    </rPh>
    <rPh sb="3" eb="5">
      <t>ギョウム</t>
    </rPh>
    <rPh sb="5" eb="7">
      <t>カイゼン</t>
    </rPh>
    <phoneticPr fontId="9"/>
  </si>
  <si>
    <t>長沼町</t>
  </si>
  <si>
    <t>014281</t>
  </si>
  <si>
    <t>⑥途中段階であり、具体的な成果物はできていない</t>
    <rPh sb="1" eb="3">
      <t>トチュウ</t>
    </rPh>
    <rPh sb="3" eb="5">
      <t>ダンカイ</t>
    </rPh>
    <rPh sb="9" eb="12">
      <t>グタイテキ</t>
    </rPh>
    <rPh sb="13" eb="16">
      <t>セイカブツ</t>
    </rPh>
    <phoneticPr fontId="9"/>
  </si>
  <si>
    <t>栗山町</t>
  </si>
  <si>
    <t>014290</t>
  </si>
  <si>
    <t>⑦その他</t>
    <rPh sb="3" eb="4">
      <t>ホカ</t>
    </rPh>
    <phoneticPr fontId="9"/>
  </si>
  <si>
    <t>月形町</t>
  </si>
  <si>
    <t>014303</t>
  </si>
  <si>
    <t>0</t>
  </si>
  <si>
    <t>①隊員主導の事業</t>
    <rPh sb="1" eb="3">
      <t>タイイン</t>
    </rPh>
    <rPh sb="3" eb="5">
      <t>シュドウ</t>
    </rPh>
    <rPh sb="6" eb="8">
      <t>ジギョウ</t>
    </rPh>
    <phoneticPr fontId="9"/>
  </si>
  <si>
    <t>浦臼町</t>
  </si>
  <si>
    <t>014311</t>
  </si>
  <si>
    <t>②プロジェクトメンバーにいる</t>
  </si>
  <si>
    <t>新十津川町</t>
  </si>
  <si>
    <t>014320</t>
  </si>
  <si>
    <t>③メンバーではないが手伝いがある</t>
    <rPh sb="10" eb="12">
      <t>テツダ</t>
    </rPh>
    <phoneticPr fontId="9"/>
  </si>
  <si>
    <t>妹背牛町</t>
  </si>
  <si>
    <t>014338</t>
  </si>
  <si>
    <t>④特になし</t>
    <rPh sb="1" eb="2">
      <t>トク</t>
    </rPh>
    <phoneticPr fontId="9"/>
  </si>
  <si>
    <t>秩父別町</t>
  </si>
  <si>
    <t>014346</t>
  </si>
  <si>
    <t>雨竜町</t>
  </si>
  <si>
    <t>014362</t>
  </si>
  <si>
    <t>①隊員が直接支援を受けた</t>
    <rPh sb="1" eb="3">
      <t>タイイン</t>
    </rPh>
    <rPh sb="4" eb="6">
      <t>チョクセツ</t>
    </rPh>
    <rPh sb="6" eb="8">
      <t>シエン</t>
    </rPh>
    <rPh sb="9" eb="10">
      <t>ウ</t>
    </rPh>
    <phoneticPr fontId="9"/>
  </si>
  <si>
    <t>北竜町</t>
  </si>
  <si>
    <t>014371</t>
  </si>
  <si>
    <t>②隊員が同席した</t>
    <rPh sb="1" eb="3">
      <t>タイイン</t>
    </rPh>
    <rPh sb="4" eb="6">
      <t>ドウセキ</t>
    </rPh>
    <phoneticPr fontId="9"/>
  </si>
  <si>
    <t>沼田町</t>
  </si>
  <si>
    <t>014389</t>
  </si>
  <si>
    <t>③隊員が講演等に参加した</t>
    <rPh sb="1" eb="3">
      <t>タイイン</t>
    </rPh>
    <rPh sb="4" eb="7">
      <t>コウエンナド</t>
    </rPh>
    <rPh sb="8" eb="10">
      <t>サンカ</t>
    </rPh>
    <phoneticPr fontId="9"/>
  </si>
  <si>
    <t>鷹栖町</t>
  </si>
  <si>
    <t>014524</t>
  </si>
  <si>
    <t>④その他</t>
    <rPh sb="3" eb="4">
      <t>タ</t>
    </rPh>
    <phoneticPr fontId="9"/>
  </si>
  <si>
    <t>東神楽町</t>
  </si>
  <si>
    <t>014532</t>
  </si>
  <si>
    <t>⑤特になし</t>
    <rPh sb="1" eb="2">
      <t>トク</t>
    </rPh>
    <phoneticPr fontId="9"/>
  </si>
  <si>
    <t>当麻町</t>
  </si>
  <si>
    <t>014541</t>
  </si>
  <si>
    <t>比布町</t>
  </si>
  <si>
    <t>014559</t>
  </si>
  <si>
    <t>愛別町</t>
  </si>
  <si>
    <t>014567</t>
  </si>
  <si>
    <t>（選択してください）</t>
    <rPh sb="1" eb="3">
      <t>センタク</t>
    </rPh>
    <phoneticPr fontId="9"/>
  </si>
  <si>
    <t>上川町</t>
  </si>
  <si>
    <t>014575</t>
  </si>
  <si>
    <t>ビックデータ</t>
  </si>
  <si>
    <t>東川町</t>
  </si>
  <si>
    <t>014583</t>
  </si>
  <si>
    <t>美瑛町</t>
  </si>
  <si>
    <t>014591</t>
  </si>
  <si>
    <t>上富良野町</t>
  </si>
  <si>
    <t>014605</t>
  </si>
  <si>
    <t>中富良野町</t>
  </si>
  <si>
    <t>014613</t>
  </si>
  <si>
    <t>南富良野町</t>
  </si>
  <si>
    <t>014621</t>
  </si>
  <si>
    <t>占冠村</t>
  </si>
  <si>
    <t>014630</t>
  </si>
  <si>
    <t>○掲載可</t>
  </si>
  <si>
    <t>和寒町</t>
  </si>
  <si>
    <t>014648</t>
  </si>
  <si>
    <t>×掲載不可</t>
  </si>
  <si>
    <t>剣淵町</t>
  </si>
  <si>
    <t>014656</t>
  </si>
  <si>
    <t>下川町</t>
  </si>
  <si>
    <t>014681</t>
  </si>
  <si>
    <t>美深町</t>
  </si>
  <si>
    <t>014699</t>
  </si>
  <si>
    <t>午前のみ</t>
    <rPh sb="0" eb="2">
      <t>ゴゼン</t>
    </rPh>
    <phoneticPr fontId="9"/>
  </si>
  <si>
    <t>音威子府村</t>
  </si>
  <si>
    <t>014702</t>
  </si>
  <si>
    <t>午後のみ</t>
    <rPh sb="0" eb="2">
      <t>ゴゴ</t>
    </rPh>
    <phoneticPr fontId="9"/>
  </si>
  <si>
    <t>中川町</t>
  </si>
  <si>
    <t>014711</t>
  </si>
  <si>
    <t>終日</t>
    <rPh sb="0" eb="2">
      <t>シュウジツ</t>
    </rPh>
    <phoneticPr fontId="9"/>
  </si>
  <si>
    <t>幌加内町</t>
  </si>
  <si>
    <t>014729</t>
  </si>
  <si>
    <t>夜間（17時以降）</t>
    <rPh sb="0" eb="2">
      <t>ヤカン</t>
    </rPh>
    <rPh sb="5" eb="6">
      <t>ジ</t>
    </rPh>
    <rPh sb="6" eb="8">
      <t>イコウ</t>
    </rPh>
    <phoneticPr fontId="9"/>
  </si>
  <si>
    <t>増毛町</t>
  </si>
  <si>
    <t>014818</t>
  </si>
  <si>
    <t>小平町</t>
  </si>
  <si>
    <t>014826</t>
  </si>
  <si>
    <t>事前打合せ</t>
    <rPh sb="0" eb="2">
      <t>ジゼン</t>
    </rPh>
    <rPh sb="2" eb="4">
      <t>ウチアワ</t>
    </rPh>
    <phoneticPr fontId="9"/>
  </si>
  <si>
    <t>苫前町</t>
  </si>
  <si>
    <t>014834</t>
  </si>
  <si>
    <t>支援・助言</t>
    <rPh sb="0" eb="2">
      <t>シエン</t>
    </rPh>
    <rPh sb="3" eb="5">
      <t>ジョゲン</t>
    </rPh>
    <phoneticPr fontId="9"/>
  </si>
  <si>
    <t>羽幌町</t>
  </si>
  <si>
    <t>014842</t>
  </si>
  <si>
    <t>初山別村</t>
  </si>
  <si>
    <t>014851</t>
  </si>
  <si>
    <t>フォローアップ</t>
    <phoneticPr fontId="9"/>
  </si>
  <si>
    <t>遠別町</t>
  </si>
  <si>
    <t>014869</t>
  </si>
  <si>
    <t>天塩町</t>
  </si>
  <si>
    <t>014877</t>
  </si>
  <si>
    <t>猿払村</t>
  </si>
  <si>
    <t>015113</t>
  </si>
  <si>
    <t>浜頓別町</t>
  </si>
  <si>
    <t>015121</t>
  </si>
  <si>
    <t>オンライン</t>
    <phoneticPr fontId="9"/>
  </si>
  <si>
    <t>中頓別町</t>
  </si>
  <si>
    <t>015130</t>
  </si>
  <si>
    <t>枝幸町</t>
  </si>
  <si>
    <t>015148</t>
  </si>
  <si>
    <t>豊富町</t>
  </si>
  <si>
    <t>015164</t>
  </si>
  <si>
    <t>共有可</t>
    <rPh sb="0" eb="2">
      <t>キョウユウ</t>
    </rPh>
    <rPh sb="2" eb="3">
      <t>カ</t>
    </rPh>
    <phoneticPr fontId="9"/>
  </si>
  <si>
    <t>礼文町</t>
  </si>
  <si>
    <t>015172</t>
  </si>
  <si>
    <t>共有不可</t>
    <rPh sb="0" eb="2">
      <t>キョウユウ</t>
    </rPh>
    <rPh sb="2" eb="4">
      <t>フカ</t>
    </rPh>
    <phoneticPr fontId="9"/>
  </si>
  <si>
    <t>利尻町</t>
  </si>
  <si>
    <t>015181</t>
  </si>
  <si>
    <t>利尻富士町</t>
  </si>
  <si>
    <t>015199</t>
  </si>
  <si>
    <t>幌延町</t>
  </si>
  <si>
    <t>015202</t>
  </si>
  <si>
    <t>支援</t>
    <rPh sb="0" eb="2">
      <t>シエン</t>
    </rPh>
    <phoneticPr fontId="9"/>
  </si>
  <si>
    <t>美幌町</t>
  </si>
  <si>
    <t>015431</t>
  </si>
  <si>
    <t>津別町</t>
  </si>
  <si>
    <t>015440</t>
  </si>
  <si>
    <t>支援・講演</t>
    <rPh sb="0" eb="2">
      <t>シエン</t>
    </rPh>
    <rPh sb="3" eb="5">
      <t>コウエン</t>
    </rPh>
    <phoneticPr fontId="9"/>
  </si>
  <si>
    <t>斜里町</t>
  </si>
  <si>
    <t>015458</t>
  </si>
  <si>
    <t>事前打合せ(実地)</t>
    <rPh sb="0" eb="2">
      <t>ジゼン</t>
    </rPh>
    <rPh sb="2" eb="4">
      <t>ウチアワ</t>
    </rPh>
    <rPh sb="6" eb="8">
      <t>ジッチ</t>
    </rPh>
    <phoneticPr fontId="9"/>
  </si>
  <si>
    <t>清里町</t>
  </si>
  <si>
    <t>015466</t>
  </si>
  <si>
    <t>事前打合せ(オンライン)</t>
    <rPh sb="0" eb="2">
      <t>ジゼン</t>
    </rPh>
    <rPh sb="2" eb="4">
      <t>ウチアワ</t>
    </rPh>
    <phoneticPr fontId="9"/>
  </si>
  <si>
    <t>小清水町</t>
  </si>
  <si>
    <t>015474</t>
  </si>
  <si>
    <t>支援・助言(実地)</t>
    <rPh sb="0" eb="2">
      <t>シエン</t>
    </rPh>
    <rPh sb="3" eb="5">
      <t>ジョゲン</t>
    </rPh>
    <phoneticPr fontId="9"/>
  </si>
  <si>
    <t>訓子府町</t>
  </si>
  <si>
    <t>015491</t>
  </si>
  <si>
    <t>支援・助言(オンライン)</t>
    <rPh sb="0" eb="2">
      <t>シエン</t>
    </rPh>
    <rPh sb="3" eb="5">
      <t>ジョゲン</t>
    </rPh>
    <phoneticPr fontId="9"/>
  </si>
  <si>
    <t>置戸町</t>
  </si>
  <si>
    <t>015504</t>
  </si>
  <si>
    <t>講演(実地)</t>
    <rPh sb="0" eb="2">
      <t>コウエン</t>
    </rPh>
    <phoneticPr fontId="9"/>
  </si>
  <si>
    <t>佐呂間町</t>
  </si>
  <si>
    <t>015521</t>
  </si>
  <si>
    <t>講演(オンライン)</t>
    <rPh sb="0" eb="2">
      <t>コウエン</t>
    </rPh>
    <phoneticPr fontId="9"/>
  </si>
  <si>
    <t>遠軽町</t>
  </si>
  <si>
    <t>015555</t>
  </si>
  <si>
    <t>フォローアップ(実地)</t>
    <rPh sb="8" eb="10">
      <t>ジッチ</t>
    </rPh>
    <phoneticPr fontId="9"/>
  </si>
  <si>
    <t>湧別町</t>
  </si>
  <si>
    <t>015598</t>
  </si>
  <si>
    <t>フォローアップ(オンライン)</t>
  </si>
  <si>
    <t>滝上町</t>
  </si>
  <si>
    <t>015601</t>
  </si>
  <si>
    <t>計画等の策定</t>
    <rPh sb="0" eb="2">
      <t>ケイカク</t>
    </rPh>
    <rPh sb="2" eb="3">
      <t>トウ</t>
    </rPh>
    <rPh sb="4" eb="6">
      <t>サクテイ</t>
    </rPh>
    <phoneticPr fontId="9"/>
  </si>
  <si>
    <t>興部町</t>
  </si>
  <si>
    <t>015610</t>
  </si>
  <si>
    <t>地域住民等の啓発</t>
    <rPh sb="0" eb="2">
      <t>チイキ</t>
    </rPh>
    <rPh sb="2" eb="4">
      <t>ジュウミン</t>
    </rPh>
    <rPh sb="4" eb="5">
      <t>トウ</t>
    </rPh>
    <rPh sb="6" eb="8">
      <t>ケイハツ</t>
    </rPh>
    <phoneticPr fontId="9"/>
  </si>
  <si>
    <t>西興部村</t>
  </si>
  <si>
    <t>015628</t>
  </si>
  <si>
    <t>職員の啓発</t>
    <rPh sb="0" eb="2">
      <t>ショクイン</t>
    </rPh>
    <rPh sb="3" eb="5">
      <t>ケイハツ</t>
    </rPh>
    <phoneticPr fontId="9"/>
  </si>
  <si>
    <t>雄武町</t>
  </si>
  <si>
    <t>015636</t>
  </si>
  <si>
    <t>大空町</t>
  </si>
  <si>
    <t>015644</t>
  </si>
  <si>
    <t>豊浦町</t>
  </si>
  <si>
    <t>015717</t>
  </si>
  <si>
    <t>支援・助言（オンライン）</t>
    <rPh sb="0" eb="2">
      <t>シエン</t>
    </rPh>
    <rPh sb="3" eb="5">
      <t>ジョゲン</t>
    </rPh>
    <phoneticPr fontId="8"/>
  </si>
  <si>
    <t>壮瞥町</t>
  </si>
  <si>
    <t>015750</t>
  </si>
  <si>
    <t>講演（オンライン）</t>
    <rPh sb="0" eb="2">
      <t>コウエン</t>
    </rPh>
    <phoneticPr fontId="8"/>
  </si>
  <si>
    <t>白老町</t>
  </si>
  <si>
    <t>015784</t>
  </si>
  <si>
    <t>厚真町</t>
  </si>
  <si>
    <t>015814</t>
  </si>
  <si>
    <t>洞爺湖町</t>
  </si>
  <si>
    <t>015849</t>
  </si>
  <si>
    <t>安平町</t>
  </si>
  <si>
    <t>015857</t>
  </si>
  <si>
    <t>むかわ町</t>
  </si>
  <si>
    <t>015865</t>
  </si>
  <si>
    <t>1日</t>
    <rPh sb="1" eb="2">
      <t>ニチ</t>
    </rPh>
    <phoneticPr fontId="9"/>
  </si>
  <si>
    <t>日高町</t>
  </si>
  <si>
    <t>016012</t>
  </si>
  <si>
    <t>2日</t>
    <rPh sb="1" eb="2">
      <t>ニチ</t>
    </rPh>
    <phoneticPr fontId="9"/>
  </si>
  <si>
    <t>平取町</t>
  </si>
  <si>
    <t>016021</t>
  </si>
  <si>
    <t>3日</t>
    <rPh sb="1" eb="2">
      <t>ニチ</t>
    </rPh>
    <phoneticPr fontId="9"/>
  </si>
  <si>
    <t>新冠町</t>
  </si>
  <si>
    <t>016047</t>
  </si>
  <si>
    <t>4日</t>
    <rPh sb="1" eb="2">
      <t>ニチ</t>
    </rPh>
    <phoneticPr fontId="9"/>
  </si>
  <si>
    <t>浦河町</t>
  </si>
  <si>
    <t>016071</t>
  </si>
  <si>
    <t>5日</t>
    <rPh sb="1" eb="2">
      <t>ニチ</t>
    </rPh>
    <phoneticPr fontId="9"/>
  </si>
  <si>
    <t>様似町</t>
  </si>
  <si>
    <t>016080</t>
  </si>
  <si>
    <t>6日</t>
    <rPh sb="1" eb="2">
      <t>ニチ</t>
    </rPh>
    <phoneticPr fontId="9"/>
  </si>
  <si>
    <t>えりも町</t>
  </si>
  <si>
    <t>016098</t>
  </si>
  <si>
    <t>7日</t>
    <rPh sb="1" eb="2">
      <t>ニチ</t>
    </rPh>
    <phoneticPr fontId="9"/>
  </si>
  <si>
    <t>新ひだか町</t>
  </si>
  <si>
    <t>016101</t>
  </si>
  <si>
    <t>8日</t>
    <rPh sb="1" eb="2">
      <t>ニチ</t>
    </rPh>
    <phoneticPr fontId="9"/>
  </si>
  <si>
    <t>音更町</t>
  </si>
  <si>
    <t>016314</t>
  </si>
  <si>
    <t>9日</t>
    <rPh sb="1" eb="2">
      <t>ニチ</t>
    </rPh>
    <phoneticPr fontId="9"/>
  </si>
  <si>
    <t>士幌町</t>
  </si>
  <si>
    <t>016322</t>
  </si>
  <si>
    <t>10日</t>
    <rPh sb="2" eb="3">
      <t>ニチ</t>
    </rPh>
    <phoneticPr fontId="9"/>
  </si>
  <si>
    <t>上士幌町</t>
  </si>
  <si>
    <t>016331</t>
  </si>
  <si>
    <t>鹿追町</t>
  </si>
  <si>
    <t>016349</t>
  </si>
  <si>
    <t>新得町</t>
  </si>
  <si>
    <t>016357</t>
  </si>
  <si>
    <t>清水町</t>
  </si>
  <si>
    <t>016365</t>
  </si>
  <si>
    <t>芽室町</t>
  </si>
  <si>
    <t>016373</t>
  </si>
  <si>
    <t>中札内村</t>
  </si>
  <si>
    <t>016381</t>
  </si>
  <si>
    <t>更別村</t>
  </si>
  <si>
    <t>016390</t>
  </si>
  <si>
    <t>大樹町</t>
  </si>
  <si>
    <t>016411</t>
  </si>
  <si>
    <t>広尾町</t>
  </si>
  <si>
    <t>016420</t>
  </si>
  <si>
    <t>幕別町</t>
  </si>
  <si>
    <t>016438</t>
  </si>
  <si>
    <t>池田町</t>
  </si>
  <si>
    <t>016446</t>
  </si>
  <si>
    <t>豊頃町</t>
  </si>
  <si>
    <t>016454</t>
  </si>
  <si>
    <t>本別町</t>
  </si>
  <si>
    <t>016462</t>
  </si>
  <si>
    <t>足寄町</t>
  </si>
  <si>
    <t>016471</t>
  </si>
  <si>
    <t>陸別町</t>
  </si>
  <si>
    <t>016489</t>
  </si>
  <si>
    <t>浦幌町</t>
  </si>
  <si>
    <t>016497</t>
  </si>
  <si>
    <t>釧路町</t>
  </si>
  <si>
    <t>016616</t>
  </si>
  <si>
    <t>厚岸町</t>
  </si>
  <si>
    <t>016624</t>
  </si>
  <si>
    <t>浜中町</t>
  </si>
  <si>
    <t>016632</t>
  </si>
  <si>
    <t>標茶町</t>
  </si>
  <si>
    <t>016641</t>
  </si>
  <si>
    <t>弟子屈町</t>
  </si>
  <si>
    <t>016659</t>
  </si>
  <si>
    <t>鶴居村</t>
  </si>
  <si>
    <t>016675</t>
  </si>
  <si>
    <t>白糠町</t>
  </si>
  <si>
    <t>016683</t>
  </si>
  <si>
    <t>別海町</t>
  </si>
  <si>
    <t>016918</t>
  </si>
  <si>
    <t>中標津町</t>
  </si>
  <si>
    <t>016926</t>
  </si>
  <si>
    <t>標津町</t>
  </si>
  <si>
    <t>016934</t>
  </si>
  <si>
    <t>羅臼町</t>
  </si>
  <si>
    <t>016942</t>
  </si>
  <si>
    <t>020001</t>
  </si>
  <si>
    <t>青森市</t>
  </si>
  <si>
    <t>022012</t>
  </si>
  <si>
    <t>弘前市</t>
  </si>
  <si>
    <t>022021</t>
  </si>
  <si>
    <t>八戸市</t>
  </si>
  <si>
    <t>022039</t>
  </si>
  <si>
    <t>黒石市</t>
  </si>
  <si>
    <t>022047</t>
  </si>
  <si>
    <t>五所川原市</t>
  </si>
  <si>
    <t>022055</t>
  </si>
  <si>
    <t>十和田市</t>
  </si>
  <si>
    <t>022063</t>
  </si>
  <si>
    <t>三沢市</t>
  </si>
  <si>
    <t>022071</t>
  </si>
  <si>
    <t>むつ市</t>
  </si>
  <si>
    <t>022080</t>
  </si>
  <si>
    <t>つがる市</t>
  </si>
  <si>
    <t>022098</t>
  </si>
  <si>
    <t>平川市</t>
  </si>
  <si>
    <t>022101</t>
  </si>
  <si>
    <t>平内町</t>
  </si>
  <si>
    <t>023019</t>
  </si>
  <si>
    <t>今別町</t>
  </si>
  <si>
    <t>023035</t>
  </si>
  <si>
    <t>蓬田村</t>
  </si>
  <si>
    <t>023043</t>
  </si>
  <si>
    <t>外ヶ浜町</t>
  </si>
  <si>
    <t>023078</t>
  </si>
  <si>
    <t>鰺ヶ沢町</t>
  </si>
  <si>
    <t>023213</t>
  </si>
  <si>
    <t>深浦町</t>
  </si>
  <si>
    <t>023230</t>
  </si>
  <si>
    <t>西目屋村</t>
  </si>
  <si>
    <t>023434</t>
  </si>
  <si>
    <t>藤崎町</t>
  </si>
  <si>
    <t>023612</t>
  </si>
  <si>
    <t>大鰐町</t>
  </si>
  <si>
    <t>023621</t>
  </si>
  <si>
    <t>田舎館村</t>
  </si>
  <si>
    <t>023671</t>
  </si>
  <si>
    <t>板柳町</t>
  </si>
  <si>
    <t>023817</t>
  </si>
  <si>
    <t>鶴田町</t>
  </si>
  <si>
    <t>023841</t>
  </si>
  <si>
    <t>中泊町</t>
  </si>
  <si>
    <t>023876</t>
  </si>
  <si>
    <t>野辺地町</t>
  </si>
  <si>
    <t>024015</t>
  </si>
  <si>
    <t>七戸町</t>
  </si>
  <si>
    <t>024023</t>
  </si>
  <si>
    <t>六戸町</t>
  </si>
  <si>
    <t>024058</t>
  </si>
  <si>
    <t>横浜町</t>
  </si>
  <si>
    <t>024066</t>
  </si>
  <si>
    <t>東北町</t>
  </si>
  <si>
    <t>024082</t>
  </si>
  <si>
    <t>六ヶ所村</t>
  </si>
  <si>
    <t>024112</t>
  </si>
  <si>
    <t>おいらせ町</t>
  </si>
  <si>
    <t>024121</t>
  </si>
  <si>
    <t>大間町</t>
  </si>
  <si>
    <t>024236</t>
  </si>
  <si>
    <t>東通村</t>
  </si>
  <si>
    <t>024244</t>
  </si>
  <si>
    <t>風間浦村</t>
  </si>
  <si>
    <t>024252</t>
  </si>
  <si>
    <t>佐井村</t>
  </si>
  <si>
    <t>024261</t>
  </si>
  <si>
    <t>三戸町</t>
  </si>
  <si>
    <t>024414</t>
  </si>
  <si>
    <t>五戸町</t>
  </si>
  <si>
    <t>024422</t>
  </si>
  <si>
    <t>田子町</t>
  </si>
  <si>
    <t>024431</t>
  </si>
  <si>
    <t>南部町</t>
  </si>
  <si>
    <t>024457</t>
  </si>
  <si>
    <t>階上町</t>
  </si>
  <si>
    <t>024465</t>
  </si>
  <si>
    <t>新郷村</t>
  </si>
  <si>
    <t>024503</t>
  </si>
  <si>
    <t>030007</t>
  </si>
  <si>
    <t>盛岡市</t>
  </si>
  <si>
    <t>032018</t>
  </si>
  <si>
    <t>宮古市</t>
  </si>
  <si>
    <t>032026</t>
  </si>
  <si>
    <t>大船渡市</t>
  </si>
  <si>
    <t>032034</t>
  </si>
  <si>
    <t>花巻市</t>
  </si>
  <si>
    <t>032051</t>
  </si>
  <si>
    <t>北上市</t>
  </si>
  <si>
    <t>032069</t>
  </si>
  <si>
    <t>久慈市</t>
  </si>
  <si>
    <t>032077</t>
  </si>
  <si>
    <t>遠野市</t>
  </si>
  <si>
    <t>032085</t>
  </si>
  <si>
    <t>一関市</t>
  </si>
  <si>
    <t>032093</t>
  </si>
  <si>
    <t>陸前高田市</t>
  </si>
  <si>
    <t>032107</t>
  </si>
  <si>
    <t>釜石市</t>
  </si>
  <si>
    <t>032115</t>
  </si>
  <si>
    <t>二戸市</t>
  </si>
  <si>
    <t>032131</t>
  </si>
  <si>
    <t>八幡平市</t>
  </si>
  <si>
    <t>032140</t>
  </si>
  <si>
    <t>奥州市</t>
  </si>
  <si>
    <t>032158</t>
  </si>
  <si>
    <t>滝沢市</t>
    <rPh sb="2" eb="3">
      <t>シ</t>
    </rPh>
    <phoneticPr fontId="9"/>
  </si>
  <si>
    <t>032166</t>
  </si>
  <si>
    <t>雫石町</t>
  </si>
  <si>
    <t>033014</t>
  </si>
  <si>
    <t>葛巻町</t>
  </si>
  <si>
    <t>033022</t>
  </si>
  <si>
    <t>岩手町</t>
  </si>
  <si>
    <t>033031</t>
  </si>
  <si>
    <t>紫波町</t>
  </si>
  <si>
    <t>033219</t>
  </si>
  <si>
    <t>矢巾町</t>
  </si>
  <si>
    <t>033227</t>
  </si>
  <si>
    <t>西和賀町</t>
  </si>
  <si>
    <t>033669</t>
  </si>
  <si>
    <t>金ケ崎町</t>
  </si>
  <si>
    <t>033812</t>
  </si>
  <si>
    <t>平泉町</t>
  </si>
  <si>
    <t>034029</t>
  </si>
  <si>
    <t>住田町</t>
  </si>
  <si>
    <t>034410</t>
  </si>
  <si>
    <t>大槌町</t>
  </si>
  <si>
    <t>034614</t>
  </si>
  <si>
    <t>山田町</t>
  </si>
  <si>
    <t>034827</t>
  </si>
  <si>
    <t>岩泉町</t>
  </si>
  <si>
    <t>034835</t>
  </si>
  <si>
    <t>田野畑村</t>
  </si>
  <si>
    <t>034843</t>
  </si>
  <si>
    <t>普代村</t>
  </si>
  <si>
    <t>034851</t>
  </si>
  <si>
    <t>軽米町</t>
  </si>
  <si>
    <t>035017</t>
  </si>
  <si>
    <t>野田村</t>
  </si>
  <si>
    <t>035033</t>
  </si>
  <si>
    <t>九戸村</t>
  </si>
  <si>
    <t>035068</t>
  </si>
  <si>
    <t>洋野町</t>
  </si>
  <si>
    <t>035076</t>
  </si>
  <si>
    <t>一戸町</t>
  </si>
  <si>
    <t>035246</t>
  </si>
  <si>
    <t>040002</t>
  </si>
  <si>
    <t>仙台市</t>
  </si>
  <si>
    <t>041009</t>
  </si>
  <si>
    <t>石巻市</t>
  </si>
  <si>
    <t>042021</t>
  </si>
  <si>
    <t>塩竈市</t>
  </si>
  <si>
    <t>042030</t>
  </si>
  <si>
    <t>気仙沼市</t>
  </si>
  <si>
    <t>042056</t>
  </si>
  <si>
    <t>白石市</t>
  </si>
  <si>
    <t>042064</t>
  </si>
  <si>
    <t>名取市</t>
  </si>
  <si>
    <t>042072</t>
  </si>
  <si>
    <t>角田市</t>
  </si>
  <si>
    <t>042081</t>
  </si>
  <si>
    <t>多賀城市</t>
  </si>
  <si>
    <t>042099</t>
  </si>
  <si>
    <t>岩沼市</t>
  </si>
  <si>
    <t>042111</t>
  </si>
  <si>
    <t>登米市</t>
  </si>
  <si>
    <t>042129</t>
  </si>
  <si>
    <t>栗原市</t>
  </si>
  <si>
    <t>042137</t>
  </si>
  <si>
    <t>東松島市</t>
  </si>
  <si>
    <t>042145</t>
  </si>
  <si>
    <t>大崎市</t>
  </si>
  <si>
    <t>042153</t>
  </si>
  <si>
    <t>富谷市</t>
    <rPh sb="0" eb="2">
      <t>トミヤ</t>
    </rPh>
    <rPh sb="2" eb="3">
      <t>シ</t>
    </rPh>
    <phoneticPr fontId="20"/>
  </si>
  <si>
    <t>042161</t>
  </si>
  <si>
    <t>蔵王町</t>
  </si>
  <si>
    <t>043010</t>
  </si>
  <si>
    <t>七ヶ宿町</t>
  </si>
  <si>
    <t>043028</t>
  </si>
  <si>
    <t>大河原町</t>
  </si>
  <si>
    <t>043214</t>
  </si>
  <si>
    <t>村田町</t>
  </si>
  <si>
    <t>043222</t>
  </si>
  <si>
    <t>柴田町</t>
  </si>
  <si>
    <t>043231</t>
  </si>
  <si>
    <t>川崎町</t>
  </si>
  <si>
    <t>043249</t>
  </si>
  <si>
    <t>丸森町</t>
  </si>
  <si>
    <t>043419</t>
  </si>
  <si>
    <t>亘理町</t>
  </si>
  <si>
    <t>043613</t>
  </si>
  <si>
    <t>山元町</t>
  </si>
  <si>
    <t>043621</t>
  </si>
  <si>
    <t>松島町</t>
  </si>
  <si>
    <t>044016</t>
  </si>
  <si>
    <t>七ヶ浜町</t>
  </si>
  <si>
    <t>044041</t>
  </si>
  <si>
    <t>利府町</t>
  </si>
  <si>
    <t>044067</t>
  </si>
  <si>
    <t>大和町</t>
  </si>
  <si>
    <t>044211</t>
  </si>
  <si>
    <t>大郷町</t>
  </si>
  <si>
    <t>044229</t>
  </si>
  <si>
    <t>大衡村</t>
  </si>
  <si>
    <t>044245</t>
  </si>
  <si>
    <t>色麻町</t>
  </si>
  <si>
    <t>044440</t>
  </si>
  <si>
    <t>加美町</t>
  </si>
  <si>
    <t>044458</t>
  </si>
  <si>
    <t>涌谷町</t>
  </si>
  <si>
    <t>045012</t>
  </si>
  <si>
    <t>美里町</t>
  </si>
  <si>
    <t>045055</t>
  </si>
  <si>
    <t>女川町</t>
  </si>
  <si>
    <t>045811</t>
  </si>
  <si>
    <t>南三陸町</t>
  </si>
  <si>
    <t>046060</t>
  </si>
  <si>
    <t>050008</t>
  </si>
  <si>
    <t>秋田市</t>
  </si>
  <si>
    <t>052019</t>
  </si>
  <si>
    <t>能代市</t>
  </si>
  <si>
    <t>052027</t>
  </si>
  <si>
    <t>横手市</t>
  </si>
  <si>
    <t>052035</t>
  </si>
  <si>
    <t>大館市</t>
  </si>
  <si>
    <t>052043</t>
  </si>
  <si>
    <t>男鹿市</t>
  </si>
  <si>
    <t>052060</t>
  </si>
  <si>
    <t>湯沢市</t>
  </si>
  <si>
    <t>052078</t>
  </si>
  <si>
    <t>鹿角市</t>
  </si>
  <si>
    <t>052094</t>
  </si>
  <si>
    <t>由利本荘市</t>
  </si>
  <si>
    <t>052108</t>
  </si>
  <si>
    <t>潟上市</t>
  </si>
  <si>
    <t>052116</t>
  </si>
  <si>
    <t>大仙市</t>
  </si>
  <si>
    <t>052124</t>
  </si>
  <si>
    <t>北秋田市</t>
  </si>
  <si>
    <t>052132</t>
  </si>
  <si>
    <t>にかほ市</t>
  </si>
  <si>
    <t>052141</t>
  </si>
  <si>
    <t>仙北市</t>
  </si>
  <si>
    <t>052159</t>
  </si>
  <si>
    <t>小坂町</t>
  </si>
  <si>
    <t>053031</t>
  </si>
  <si>
    <t>上小阿仁村</t>
  </si>
  <si>
    <t>053279</t>
  </si>
  <si>
    <t>藤里町</t>
  </si>
  <si>
    <t>053465</t>
  </si>
  <si>
    <t>三種町</t>
  </si>
  <si>
    <t>053481</t>
  </si>
  <si>
    <t>八峰町</t>
  </si>
  <si>
    <t>053490</t>
  </si>
  <si>
    <t>五城目町</t>
  </si>
  <si>
    <t>053619</t>
  </si>
  <si>
    <t>八郎潟町</t>
  </si>
  <si>
    <t>053635</t>
  </si>
  <si>
    <t>井川町</t>
  </si>
  <si>
    <t>053660</t>
  </si>
  <si>
    <t>大潟村</t>
  </si>
  <si>
    <t>053686</t>
  </si>
  <si>
    <t>美郷町</t>
  </si>
  <si>
    <t>054348</t>
  </si>
  <si>
    <t>羽後町</t>
  </si>
  <si>
    <t>054631</t>
  </si>
  <si>
    <t>東成瀬村</t>
  </si>
  <si>
    <t>054640</t>
  </si>
  <si>
    <t>060003</t>
  </si>
  <si>
    <t>山形市</t>
  </si>
  <si>
    <t>062014</t>
  </si>
  <si>
    <t>米沢市</t>
  </si>
  <si>
    <t>062022</t>
  </si>
  <si>
    <t>鶴岡市</t>
  </si>
  <si>
    <t>062031</t>
  </si>
  <si>
    <t>酒田市</t>
  </si>
  <si>
    <t>062049</t>
  </si>
  <si>
    <t>新庄市</t>
  </si>
  <si>
    <t>062057</t>
  </si>
  <si>
    <t>寒河江市</t>
  </si>
  <si>
    <t>062065</t>
  </si>
  <si>
    <t>上山市</t>
  </si>
  <si>
    <t>062073</t>
  </si>
  <si>
    <t>村山市</t>
  </si>
  <si>
    <t>062081</t>
  </si>
  <si>
    <t>長井市</t>
  </si>
  <si>
    <t>062090</t>
  </si>
  <si>
    <t>天童市</t>
  </si>
  <si>
    <t>062103</t>
  </si>
  <si>
    <t>東根市</t>
  </si>
  <si>
    <t>062111</t>
  </si>
  <si>
    <t>尾花沢市</t>
  </si>
  <si>
    <t>062120</t>
  </si>
  <si>
    <t>南陽市</t>
  </si>
  <si>
    <t>062138</t>
  </si>
  <si>
    <t>山辺町</t>
  </si>
  <si>
    <t>063011</t>
  </si>
  <si>
    <t>中山町</t>
  </si>
  <si>
    <t>063029</t>
  </si>
  <si>
    <t>河北町</t>
  </si>
  <si>
    <t>063215</t>
  </si>
  <si>
    <t>西川町</t>
  </si>
  <si>
    <t>063223</t>
  </si>
  <si>
    <t>朝日町</t>
  </si>
  <si>
    <t>063231</t>
  </si>
  <si>
    <t>大江町</t>
  </si>
  <si>
    <t>063240</t>
  </si>
  <si>
    <t>大石田町</t>
  </si>
  <si>
    <t>063410</t>
  </si>
  <si>
    <t>金山町</t>
  </si>
  <si>
    <t>063614</t>
  </si>
  <si>
    <t>最上町</t>
  </si>
  <si>
    <t>063622</t>
  </si>
  <si>
    <t>舟形町</t>
  </si>
  <si>
    <t>063631</t>
  </si>
  <si>
    <t>真室川町</t>
  </si>
  <si>
    <t>063649</t>
  </si>
  <si>
    <t>大蔵村</t>
  </si>
  <si>
    <t>063657</t>
  </si>
  <si>
    <t>鮭川村</t>
  </si>
  <si>
    <t>063665</t>
  </si>
  <si>
    <t>戸沢村</t>
  </si>
  <si>
    <t>063673</t>
  </si>
  <si>
    <t>高畠町</t>
  </si>
  <si>
    <t>063819</t>
  </si>
  <si>
    <t>川西町</t>
  </si>
  <si>
    <t>063827</t>
  </si>
  <si>
    <t>小国町</t>
  </si>
  <si>
    <t>064017</t>
  </si>
  <si>
    <t>白鷹町</t>
  </si>
  <si>
    <t>064025</t>
  </si>
  <si>
    <t>飯豊町</t>
  </si>
  <si>
    <t>064033</t>
  </si>
  <si>
    <t>三川町</t>
  </si>
  <si>
    <t>064262</t>
  </si>
  <si>
    <t>庄内町</t>
  </si>
  <si>
    <t>064289</t>
  </si>
  <si>
    <t>遊佐町</t>
  </si>
  <si>
    <t>064611</t>
  </si>
  <si>
    <t>070009</t>
  </si>
  <si>
    <t>福島市</t>
  </si>
  <si>
    <t>072010</t>
  </si>
  <si>
    <t>会津若松市</t>
  </si>
  <si>
    <t>072028</t>
  </si>
  <si>
    <t>郡山市</t>
  </si>
  <si>
    <t>072036</t>
  </si>
  <si>
    <t>いわき市</t>
  </si>
  <si>
    <t>072044</t>
  </si>
  <si>
    <t>白河市</t>
  </si>
  <si>
    <t>072052</t>
  </si>
  <si>
    <t>須賀川市</t>
  </si>
  <si>
    <t>072079</t>
  </si>
  <si>
    <t>喜多方市</t>
  </si>
  <si>
    <t>072087</t>
  </si>
  <si>
    <t>相馬市</t>
  </si>
  <si>
    <t>072095</t>
  </si>
  <si>
    <t>二本松市</t>
  </si>
  <si>
    <t>072109</t>
  </si>
  <si>
    <t>田村市</t>
  </si>
  <si>
    <t>072117</t>
  </si>
  <si>
    <t>南相馬市</t>
  </si>
  <si>
    <t>072125</t>
  </si>
  <si>
    <t>072133</t>
  </si>
  <si>
    <t>本宮市</t>
  </si>
  <si>
    <t>072141</t>
  </si>
  <si>
    <t>桑折町</t>
  </si>
  <si>
    <t>073016</t>
  </si>
  <si>
    <t>国見町</t>
  </si>
  <si>
    <t>073032</t>
  </si>
  <si>
    <t>川俣町</t>
  </si>
  <si>
    <t>073083</t>
  </si>
  <si>
    <t>大玉村</t>
  </si>
  <si>
    <t>073229</t>
  </si>
  <si>
    <t>鏡石町</t>
  </si>
  <si>
    <t>073423</t>
  </si>
  <si>
    <t>天栄村</t>
  </si>
  <si>
    <t>073440</t>
  </si>
  <si>
    <t>下郷町</t>
  </si>
  <si>
    <t>073628</t>
  </si>
  <si>
    <t>檜枝岐村</t>
  </si>
  <si>
    <t>073644</t>
  </si>
  <si>
    <t>只見町</t>
  </si>
  <si>
    <t>073679</t>
  </si>
  <si>
    <t>南会津町</t>
  </si>
  <si>
    <t>073687</t>
  </si>
  <si>
    <t>北塩原村</t>
  </si>
  <si>
    <t>074021</t>
  </si>
  <si>
    <t>西会津町</t>
  </si>
  <si>
    <t>074055</t>
  </si>
  <si>
    <t>磐梯町</t>
  </si>
  <si>
    <t>074071</t>
  </si>
  <si>
    <t>猪苗代町</t>
  </si>
  <si>
    <t>074080</t>
  </si>
  <si>
    <t>会津坂下町</t>
  </si>
  <si>
    <t>074217</t>
  </si>
  <si>
    <t>湯川村</t>
  </si>
  <si>
    <t>074225</t>
  </si>
  <si>
    <t>柳津町</t>
  </si>
  <si>
    <t>074233</t>
  </si>
  <si>
    <t>三島町</t>
  </si>
  <si>
    <t>074446</t>
  </si>
  <si>
    <t>074454</t>
  </si>
  <si>
    <t>昭和村</t>
  </si>
  <si>
    <t>074462</t>
  </si>
  <si>
    <t>会津美里町</t>
  </si>
  <si>
    <t>074471</t>
  </si>
  <si>
    <t>西郷村</t>
  </si>
  <si>
    <t>074616</t>
  </si>
  <si>
    <t>泉崎村</t>
  </si>
  <si>
    <t>074641</t>
  </si>
  <si>
    <t>中島村</t>
  </si>
  <si>
    <t>074659</t>
  </si>
  <si>
    <t>矢吹町</t>
  </si>
  <si>
    <t>074667</t>
  </si>
  <si>
    <t>棚倉町</t>
  </si>
  <si>
    <t>074811</t>
  </si>
  <si>
    <t>矢祭町</t>
  </si>
  <si>
    <t>074829</t>
  </si>
  <si>
    <t>塙町</t>
  </si>
  <si>
    <t>074837</t>
  </si>
  <si>
    <t>鮫川村</t>
  </si>
  <si>
    <t>074845</t>
  </si>
  <si>
    <t>石川町</t>
  </si>
  <si>
    <t>075019</t>
  </si>
  <si>
    <t>玉川村</t>
  </si>
  <si>
    <t>075027</t>
  </si>
  <si>
    <t>平田村</t>
  </si>
  <si>
    <t>075035</t>
  </si>
  <si>
    <t>浅川町</t>
  </si>
  <si>
    <t>075043</t>
  </si>
  <si>
    <t>古殿町</t>
  </si>
  <si>
    <t>075051</t>
  </si>
  <si>
    <t>三春町</t>
  </si>
  <si>
    <t>075213</t>
  </si>
  <si>
    <t>小野町</t>
  </si>
  <si>
    <t>075221</t>
  </si>
  <si>
    <t>広野町</t>
  </si>
  <si>
    <t>075418</t>
  </si>
  <si>
    <t>楢葉町</t>
  </si>
  <si>
    <t>075426</t>
  </si>
  <si>
    <t>富岡町</t>
  </si>
  <si>
    <t>075434</t>
  </si>
  <si>
    <t>川内村</t>
  </si>
  <si>
    <t>075442</t>
  </si>
  <si>
    <t>大熊町</t>
  </si>
  <si>
    <t>075451</t>
  </si>
  <si>
    <t>双葉町</t>
  </si>
  <si>
    <t>075469</t>
  </si>
  <si>
    <t>浪江町</t>
  </si>
  <si>
    <t>075477</t>
  </si>
  <si>
    <t>葛尾村</t>
  </si>
  <si>
    <t>075485</t>
  </si>
  <si>
    <t>新地町</t>
  </si>
  <si>
    <t>075612</t>
  </si>
  <si>
    <t>飯舘村</t>
  </si>
  <si>
    <t>075647</t>
  </si>
  <si>
    <t>080004</t>
  </si>
  <si>
    <t>水戸市</t>
  </si>
  <si>
    <t>082015</t>
  </si>
  <si>
    <t>日立市</t>
  </si>
  <si>
    <t>082023</t>
  </si>
  <si>
    <t>土浦市</t>
  </si>
  <si>
    <t>082031</t>
  </si>
  <si>
    <t>古河市</t>
  </si>
  <si>
    <t>082040</t>
  </si>
  <si>
    <t>石岡市</t>
  </si>
  <si>
    <t>082058</t>
  </si>
  <si>
    <t>結城市</t>
  </si>
  <si>
    <t>082074</t>
  </si>
  <si>
    <t>龍ケ崎市</t>
  </si>
  <si>
    <t>082082</t>
  </si>
  <si>
    <t>下妻市</t>
  </si>
  <si>
    <t>082104</t>
  </si>
  <si>
    <t>常総市</t>
  </si>
  <si>
    <t>082112</t>
  </si>
  <si>
    <t>常陸太田市</t>
  </si>
  <si>
    <t>082121</t>
  </si>
  <si>
    <t>高萩市</t>
  </si>
  <si>
    <t>082147</t>
  </si>
  <si>
    <t>北茨城市</t>
  </si>
  <si>
    <t>082155</t>
  </si>
  <si>
    <t>笠間市</t>
  </si>
  <si>
    <t>082163</t>
  </si>
  <si>
    <t>取手市</t>
  </si>
  <si>
    <t>082171</t>
  </si>
  <si>
    <t>牛久市</t>
  </si>
  <si>
    <t>082198</t>
  </si>
  <si>
    <t>つくば市</t>
  </si>
  <si>
    <t>082201</t>
  </si>
  <si>
    <t>ひたちなか市</t>
  </si>
  <si>
    <t>082210</t>
  </si>
  <si>
    <t>鹿嶋市</t>
  </si>
  <si>
    <t>082228</t>
  </si>
  <si>
    <t>潮来市</t>
  </si>
  <si>
    <t>082236</t>
  </si>
  <si>
    <t>守谷市</t>
  </si>
  <si>
    <t>082244</t>
  </si>
  <si>
    <t>常陸大宮市</t>
  </si>
  <si>
    <t>082252</t>
  </si>
  <si>
    <t>那珂市</t>
  </si>
  <si>
    <t>082261</t>
  </si>
  <si>
    <t>筑西市</t>
  </si>
  <si>
    <t>082279</t>
  </si>
  <si>
    <t>坂東市</t>
  </si>
  <si>
    <t>082287</t>
  </si>
  <si>
    <t>稲敷市</t>
  </si>
  <si>
    <t>082295</t>
  </si>
  <si>
    <t>かすみがうら市</t>
  </si>
  <si>
    <t>082309</t>
  </si>
  <si>
    <t>桜川市</t>
  </si>
  <si>
    <t>082317</t>
  </si>
  <si>
    <t>神栖市</t>
  </si>
  <si>
    <t>082325</t>
  </si>
  <si>
    <t>行方市</t>
  </si>
  <si>
    <t>082333</t>
  </si>
  <si>
    <t>鉾田市</t>
  </si>
  <si>
    <t>082341</t>
  </si>
  <si>
    <t>つくばみらい市</t>
  </si>
  <si>
    <t>082350</t>
  </si>
  <si>
    <t>小美玉市</t>
  </si>
  <si>
    <t>082368</t>
  </si>
  <si>
    <t>茨城町</t>
  </si>
  <si>
    <t>083020</t>
  </si>
  <si>
    <t>大洗町</t>
  </si>
  <si>
    <t>083097</t>
  </si>
  <si>
    <t>城里町</t>
  </si>
  <si>
    <t>083101</t>
  </si>
  <si>
    <t>東海村</t>
  </si>
  <si>
    <t>083411</t>
  </si>
  <si>
    <t>大子町</t>
  </si>
  <si>
    <t>083640</t>
  </si>
  <si>
    <t>美浦村</t>
  </si>
  <si>
    <t>084425</t>
  </si>
  <si>
    <t>阿見町</t>
  </si>
  <si>
    <t>084433</t>
  </si>
  <si>
    <t>河内町</t>
  </si>
  <si>
    <t>084476</t>
  </si>
  <si>
    <t>八千代町</t>
  </si>
  <si>
    <t>085219</t>
  </si>
  <si>
    <t>五霞町</t>
  </si>
  <si>
    <t>085421</t>
  </si>
  <si>
    <t>境町</t>
  </si>
  <si>
    <t>085464</t>
  </si>
  <si>
    <t>利根町</t>
  </si>
  <si>
    <t>085642</t>
  </si>
  <si>
    <t>090000</t>
  </si>
  <si>
    <t>宇都宮市</t>
  </si>
  <si>
    <t>092011</t>
  </si>
  <si>
    <t>足利市</t>
  </si>
  <si>
    <t>092029</t>
  </si>
  <si>
    <t>栃木市</t>
  </si>
  <si>
    <t>092037</t>
  </si>
  <si>
    <t>佐野市</t>
  </si>
  <si>
    <t>092045</t>
  </si>
  <si>
    <t>鹿沼市</t>
  </si>
  <si>
    <t>092053</t>
  </si>
  <si>
    <t>日光市</t>
  </si>
  <si>
    <t>092061</t>
  </si>
  <si>
    <t>小山市</t>
  </si>
  <si>
    <t>092088</t>
  </si>
  <si>
    <t>真岡市</t>
  </si>
  <si>
    <t>092096</t>
  </si>
  <si>
    <t>大田原市</t>
  </si>
  <si>
    <t>092100</t>
  </si>
  <si>
    <t>矢板市</t>
  </si>
  <si>
    <t>092118</t>
  </si>
  <si>
    <t>那須塩原市</t>
  </si>
  <si>
    <t>092134</t>
  </si>
  <si>
    <t>さくら市</t>
  </si>
  <si>
    <t>092142</t>
  </si>
  <si>
    <t>那須烏山市</t>
  </si>
  <si>
    <t>092151</t>
  </si>
  <si>
    <t>下野市</t>
  </si>
  <si>
    <t>092169</t>
  </si>
  <si>
    <t>上三川町</t>
  </si>
  <si>
    <t>093017</t>
  </si>
  <si>
    <t>益子町</t>
  </si>
  <si>
    <t>093424</t>
  </si>
  <si>
    <t>茂木町</t>
  </si>
  <si>
    <t>093432</t>
  </si>
  <si>
    <t>市貝町</t>
  </si>
  <si>
    <t>093441</t>
  </si>
  <si>
    <t>芳賀町</t>
  </si>
  <si>
    <t>093459</t>
  </si>
  <si>
    <t>壬生町</t>
  </si>
  <si>
    <t>093611</t>
  </si>
  <si>
    <t>野木町</t>
  </si>
  <si>
    <t>093645</t>
  </si>
  <si>
    <t>塩谷町</t>
  </si>
  <si>
    <t>093840</t>
  </si>
  <si>
    <t>高根沢町</t>
  </si>
  <si>
    <t>093866</t>
  </si>
  <si>
    <t>那須町</t>
  </si>
  <si>
    <t>094072</t>
  </si>
  <si>
    <t>那珂川町</t>
  </si>
  <si>
    <t>094111</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</si>
  <si>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</si>
  <si>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</si>
  <si>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</si>
  <si>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</si>
  <si>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</si>
  <si>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</si>
  <si>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</si>
  <si>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</si>
  <si>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</si>
  <si>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</si>
  <si>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</si>
  <si>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</si>
  <si>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</si>
  <si>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</si>
  <si>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</si>
  <si>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</si>
  <si>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</si>
  <si>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</si>
  <si>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</si>
  <si>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</si>
  <si>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</si>
  <si>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</si>
  <si>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</si>
  <si>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</si>
  <si>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</si>
  <si>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</si>
  <si>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</si>
  <si>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</si>
  <si>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</si>
  <si>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</si>
  <si>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</si>
  <si>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</si>
  <si>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</si>
  <si>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</si>
  <si>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</si>
  <si>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</si>
  <si>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</si>
  <si>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</si>
  <si>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</si>
  <si>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</si>
  <si>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</si>
  <si>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</si>
  <si>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</si>
  <si>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</si>
  <si>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</si>
  <si>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</si>
  <si>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</si>
  <si>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</si>
  <si>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</si>
  <si>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</si>
  <si>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</si>
  <si>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</si>
  <si>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</si>
  <si>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</si>
  <si>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</si>
  <si>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</si>
  <si>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</si>
  <si>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</si>
  <si>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</si>
  <si>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</si>
  <si>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</si>
  <si>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</si>
  <si>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</si>
  <si>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</si>
  <si>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</si>
  <si>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</si>
  <si>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</si>
  <si>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</si>
  <si>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</si>
  <si>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</si>
  <si>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</si>
  <si>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</si>
  <si>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</si>
  <si>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9"/>
  </si>
  <si>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</si>
  <si>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</si>
  <si>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</si>
  <si>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</si>
  <si>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</si>
  <si>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</si>
  <si>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</si>
  <si>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</si>
  <si>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</si>
  <si>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</si>
  <si>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</si>
  <si>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</si>
  <si>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</si>
  <si>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</si>
  <si>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</si>
  <si>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</si>
  <si>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</si>
  <si>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</si>
  <si>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</si>
  <si>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</si>
  <si>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</si>
  <si>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</si>
  <si>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</si>
  <si>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</si>
  <si>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</si>
  <si>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</si>
  <si>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</si>
  <si>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</si>
  <si>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</si>
  <si>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</si>
  <si>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</si>
  <si>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</si>
  <si>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</si>
  <si>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</si>
  <si>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</si>
  <si>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</si>
  <si>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</si>
  <si>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</si>
  <si>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</si>
  <si>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</si>
  <si>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</si>
  <si>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</si>
  <si>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</si>
  <si>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</si>
  <si>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</si>
  <si>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</si>
  <si>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</si>
  <si>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</si>
  <si>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</si>
  <si>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</si>
  <si>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</si>
  <si>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</si>
  <si>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</si>
  <si>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</si>
  <si>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</si>
  <si>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</si>
  <si>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</si>
  <si>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</si>
  <si>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9"/>
  </si>
  <si>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</si>
  <si>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</si>
  <si>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</si>
  <si>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</si>
  <si>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</si>
  <si>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</si>
  <si>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</si>
  <si>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</si>
  <si>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</si>
  <si>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</si>
  <si>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</si>
  <si>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</si>
  <si>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</si>
  <si>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</si>
  <si>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</si>
  <si>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</si>
  <si>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</si>
  <si>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</si>
  <si>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</si>
  <si>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</si>
  <si>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</si>
  <si>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</si>
  <si>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</si>
  <si>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</si>
  <si>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</si>
  <si>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</si>
  <si>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</si>
  <si>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</si>
  <si>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</si>
  <si>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</si>
  <si>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</si>
  <si>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</si>
  <si>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</si>
  <si>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</si>
  <si>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</si>
  <si>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</si>
  <si>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</si>
  <si>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</si>
  <si>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</si>
  <si>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</si>
  <si>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</si>
  <si>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</si>
  <si>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</si>
  <si>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</si>
  <si>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</si>
  <si>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</si>
  <si>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</si>
  <si>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</si>
  <si>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</si>
  <si>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</si>
  <si>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</si>
  <si>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</si>
  <si>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</si>
  <si>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</si>
  <si>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</si>
  <si>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</si>
  <si>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</si>
  <si>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</si>
  <si>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</si>
  <si>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</si>
  <si>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</si>
  <si>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</si>
  <si>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</si>
  <si>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</si>
  <si>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</si>
  <si>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</si>
  <si>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</si>
  <si>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</si>
  <si>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</si>
  <si>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</si>
  <si>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</si>
  <si>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</si>
  <si>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</si>
  <si>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</si>
  <si>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</si>
  <si>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</si>
  <si>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</si>
  <si>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</si>
  <si>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</si>
  <si>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</si>
  <si>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</si>
  <si>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</si>
  <si>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</si>
  <si>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</si>
  <si>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</si>
  <si>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</si>
  <si>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</si>
  <si>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</si>
  <si>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</si>
  <si>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</si>
  <si>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</si>
  <si>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</si>
  <si>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</si>
  <si>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</si>
  <si>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</si>
  <si>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</si>
  <si>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</si>
  <si>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</si>
  <si>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</si>
  <si>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</si>
  <si>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</si>
  <si>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</si>
  <si>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</si>
  <si>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</si>
  <si>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</si>
  <si>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</si>
  <si>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</si>
  <si>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</si>
  <si>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</si>
  <si>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</si>
  <si>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</si>
  <si>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</si>
  <si>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</si>
  <si>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</si>
  <si>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</si>
  <si>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</si>
  <si>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</si>
  <si>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</si>
  <si>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</si>
  <si>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</si>
  <si>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</si>
  <si>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</si>
  <si>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</si>
  <si>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</si>
  <si>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</si>
  <si>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</si>
  <si>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</si>
  <si>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</si>
  <si>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</si>
  <si>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</si>
  <si>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</si>
  <si>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</si>
  <si>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</si>
  <si>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</si>
  <si>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</si>
  <si>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</si>
  <si>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</si>
  <si>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</si>
  <si>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</si>
  <si>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</si>
  <si>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</si>
  <si>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</si>
  <si>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</si>
  <si>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</si>
  <si>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</si>
  <si>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</si>
  <si>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</si>
  <si>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</si>
  <si>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</si>
  <si>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</si>
  <si>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</si>
  <si>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</si>
  <si>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</si>
  <si>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</si>
  <si>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</si>
  <si>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</si>
  <si>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</si>
  <si>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</si>
  <si>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</si>
  <si>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</si>
  <si>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</si>
  <si>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</si>
  <si>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</si>
  <si>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</si>
  <si>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</si>
  <si>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</si>
  <si>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</si>
  <si>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</si>
  <si>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</si>
  <si>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</si>
  <si>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</si>
  <si>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</si>
  <si>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</si>
  <si>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</si>
  <si>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</si>
  <si>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</si>
  <si>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</si>
  <si>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</si>
  <si>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</si>
  <si>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</si>
  <si>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</si>
  <si>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</si>
  <si>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</si>
  <si>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</si>
  <si>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</si>
  <si>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</si>
  <si>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</si>
  <si>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</si>
  <si>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</si>
  <si>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</si>
  <si>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</si>
  <si>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</si>
  <si>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</si>
  <si>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</si>
  <si>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</si>
  <si>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</si>
  <si>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</si>
  <si>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</si>
  <si>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</si>
  <si>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</si>
  <si>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</si>
  <si>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</si>
  <si>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</si>
  <si>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</si>
  <si>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</si>
  <si>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</si>
  <si>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</si>
  <si>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</si>
  <si>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</si>
  <si>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</si>
  <si>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</si>
  <si>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</si>
  <si>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</si>
  <si>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</si>
  <si>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</si>
  <si>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</si>
  <si>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</si>
  <si>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</si>
  <si>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</si>
  <si>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</si>
  <si>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</si>
  <si>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</si>
  <si>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</si>
  <si>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</si>
  <si>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</si>
  <si>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</si>
  <si>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</si>
  <si>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</si>
  <si>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</si>
  <si>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</si>
  <si>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</si>
  <si>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</si>
  <si>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</si>
  <si>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</si>
  <si>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</si>
  <si>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</si>
  <si>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</si>
  <si>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</si>
  <si>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</si>
  <si>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</si>
  <si>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</si>
  <si>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</si>
  <si>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</si>
  <si>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</si>
  <si>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</si>
  <si>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</si>
  <si>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</si>
  <si>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</si>
  <si>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</si>
  <si>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</si>
  <si>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</si>
  <si>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</si>
  <si>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</si>
  <si>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</si>
  <si>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</si>
  <si>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</si>
  <si>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</si>
  <si>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</si>
  <si>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</si>
  <si>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</si>
  <si>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</si>
  <si>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</si>
  <si>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</si>
  <si>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</si>
  <si>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</si>
  <si>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</si>
  <si>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</si>
  <si>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</si>
  <si>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</si>
  <si>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</si>
  <si>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</si>
  <si>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</si>
  <si>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</si>
  <si>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</si>
  <si>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</si>
  <si>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</si>
  <si>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</si>
  <si>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</si>
  <si>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</si>
  <si>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</si>
  <si>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</si>
  <si>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</si>
  <si>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</si>
  <si>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</si>
  <si>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</si>
  <si>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</si>
  <si>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</si>
  <si>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</si>
  <si>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</si>
  <si>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</si>
  <si>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</si>
  <si>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</si>
  <si>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</si>
  <si>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</si>
  <si>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</si>
  <si>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</si>
  <si>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</si>
  <si>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</si>
  <si>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</si>
  <si>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</si>
  <si>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</si>
  <si>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</si>
  <si>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</si>
  <si>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</si>
  <si>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</si>
  <si>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</si>
  <si>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</si>
  <si>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</si>
  <si>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</si>
  <si>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</si>
  <si>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</si>
  <si>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</si>
  <si>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</si>
  <si>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</si>
  <si>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</si>
  <si>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</si>
  <si>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</si>
  <si>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</si>
  <si>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</si>
  <si>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</si>
  <si>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</si>
  <si>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</si>
  <si>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</si>
  <si>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</si>
  <si>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</si>
  <si>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</si>
  <si>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</si>
  <si>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</si>
  <si>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</si>
  <si>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</si>
  <si>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</si>
  <si>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</si>
  <si>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</si>
  <si>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</si>
  <si>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</si>
  <si>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</si>
  <si>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</si>
  <si>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</si>
  <si>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</si>
  <si>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</si>
  <si>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</si>
  <si>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</si>
  <si>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</si>
  <si>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</si>
  <si>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</si>
  <si>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</si>
  <si>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</si>
  <si>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</si>
  <si>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</si>
  <si>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</si>
  <si>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</si>
  <si>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</si>
  <si>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</si>
  <si>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</si>
  <si>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</si>
  <si>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</si>
  <si>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</si>
  <si>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</si>
  <si>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</si>
  <si>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</si>
  <si>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</si>
  <si>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</si>
  <si>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</si>
  <si>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</si>
  <si>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</si>
  <si>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</si>
  <si>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</si>
  <si>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</si>
  <si>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</si>
  <si>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</si>
  <si>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</si>
  <si>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</si>
  <si>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</si>
  <si>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</si>
  <si>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</si>
  <si>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</si>
  <si>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</si>
  <si>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</si>
  <si>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</si>
  <si>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</si>
  <si>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</si>
  <si>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</si>
  <si>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</si>
  <si>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</si>
  <si>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</si>
  <si>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</si>
  <si>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</si>
  <si>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</si>
  <si>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</si>
  <si>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</si>
  <si>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</si>
  <si>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</si>
  <si>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</si>
  <si>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</si>
  <si>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</si>
  <si>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</si>
  <si>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</si>
  <si>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</si>
  <si>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</si>
  <si>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</si>
  <si>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</si>
  <si>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</si>
  <si>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</si>
  <si>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</si>
  <si>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</si>
  <si>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</si>
  <si>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</si>
  <si>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</si>
  <si>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</si>
  <si>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</si>
  <si>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</si>
  <si>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</si>
  <si>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</si>
  <si>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</si>
  <si>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</si>
  <si>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</si>
  <si>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</si>
  <si>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</si>
  <si>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</si>
  <si>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</si>
  <si>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</si>
  <si>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</si>
  <si>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</si>
  <si>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</si>
  <si>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</si>
  <si>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</si>
  <si>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</si>
  <si>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</si>
  <si>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</si>
  <si>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</si>
  <si>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</si>
  <si>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</si>
  <si>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</si>
  <si>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</si>
  <si>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</si>
  <si>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</si>
  <si>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</si>
  <si>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</si>
  <si>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</si>
  <si>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</si>
  <si>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</si>
  <si>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</si>
  <si>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</si>
  <si>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</si>
  <si>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</si>
  <si>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</si>
  <si>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</si>
  <si>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</si>
  <si>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</si>
  <si>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</si>
  <si>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</si>
  <si>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</si>
  <si>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</si>
  <si>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</si>
  <si>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</si>
  <si>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</si>
  <si>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</si>
  <si>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</si>
  <si>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</si>
  <si>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</si>
  <si>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</si>
  <si>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</si>
  <si>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</si>
  <si>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</si>
  <si>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</si>
  <si>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</si>
  <si>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</si>
  <si>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</si>
  <si>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</si>
  <si>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</si>
  <si>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</si>
  <si>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</si>
  <si>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</si>
  <si>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</si>
  <si>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</si>
  <si>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</si>
  <si>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</si>
  <si>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</si>
  <si>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</si>
  <si>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</si>
  <si>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</si>
  <si>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</si>
  <si>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</si>
  <si>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</si>
  <si>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</si>
  <si>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</si>
  <si>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</si>
  <si>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</si>
  <si>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</si>
  <si>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</si>
  <si>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</si>
  <si>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</si>
  <si>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</si>
  <si>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</si>
  <si>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</si>
  <si>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</si>
  <si>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</si>
  <si>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</si>
  <si>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</si>
  <si>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</si>
  <si>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</si>
  <si>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</si>
  <si>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</si>
  <si>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</si>
  <si>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</si>
  <si>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</si>
  <si>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</si>
  <si>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</si>
  <si>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</si>
  <si>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</si>
  <si>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</si>
  <si>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</si>
  <si>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</si>
  <si>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</si>
  <si>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</si>
  <si>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</si>
  <si>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</si>
  <si>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</si>
  <si>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</si>
  <si>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</si>
  <si>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</si>
  <si>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</si>
  <si>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</si>
  <si>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</si>
  <si>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</si>
  <si>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</si>
  <si>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</si>
  <si>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</si>
  <si>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</si>
  <si>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</si>
  <si>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</si>
  <si>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</si>
  <si>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</si>
  <si>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</si>
  <si>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</si>
  <si>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</si>
  <si>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</si>
  <si>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</si>
  <si>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</si>
  <si>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</si>
  <si>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</si>
  <si>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</si>
  <si>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</si>
  <si>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</si>
  <si>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</si>
  <si>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</si>
  <si>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</si>
  <si>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</si>
  <si>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</si>
  <si>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</si>
  <si>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</si>
  <si>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</si>
  <si>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</si>
  <si>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</si>
  <si>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</si>
  <si>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</si>
  <si>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</si>
  <si>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</si>
  <si>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</si>
  <si>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</si>
  <si>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</si>
  <si>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</si>
  <si>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</si>
  <si>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</si>
  <si>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</si>
  <si>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</si>
  <si>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</si>
  <si>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</si>
  <si>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</si>
  <si>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</si>
  <si>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</si>
  <si>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</si>
  <si>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</si>
  <si>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</si>
  <si>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</si>
  <si>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</si>
  <si>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</si>
  <si>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</si>
  <si>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</si>
  <si>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</si>
  <si>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</si>
  <si>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</si>
  <si>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</si>
  <si>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</si>
  <si>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</si>
  <si>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</si>
  <si>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</si>
  <si>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</si>
  <si>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</si>
  <si>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</si>
  <si>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</si>
  <si>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</si>
  <si>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</si>
  <si>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</si>
  <si>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</si>
  <si>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</si>
  <si>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</si>
  <si>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</si>
  <si>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</si>
  <si>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</si>
  <si>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</si>
  <si>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</si>
  <si>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</si>
  <si>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</si>
  <si>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</si>
  <si>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</si>
  <si>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</si>
  <si>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</si>
  <si>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</si>
  <si>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</si>
  <si>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</si>
  <si>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</si>
  <si>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</si>
  <si>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</si>
  <si>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</si>
  <si>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</si>
  <si>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</si>
  <si>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</si>
  <si>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</si>
  <si>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</si>
  <si>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</si>
  <si>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</si>
  <si>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</si>
  <si>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</si>
  <si>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</si>
  <si>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</si>
  <si>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</si>
  <si>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</si>
  <si>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</si>
  <si>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</si>
  <si>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</si>
  <si>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</si>
  <si>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</si>
  <si>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</si>
  <si>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</si>
  <si>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</si>
  <si>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</si>
  <si>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</si>
  <si>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</si>
  <si>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</si>
  <si>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</si>
  <si>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</si>
  <si>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</si>
  <si>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</si>
  <si>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</si>
  <si>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</si>
  <si>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</si>
  <si>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</si>
  <si>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</si>
  <si>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</si>
  <si>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</si>
  <si>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</si>
  <si>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</si>
  <si>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</si>
  <si>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</si>
  <si>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</si>
  <si>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</si>
  <si>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</si>
  <si>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</si>
  <si>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</si>
  <si>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</si>
  <si>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</si>
  <si>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</si>
  <si>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</si>
  <si>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</si>
  <si>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</si>
  <si>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</si>
  <si>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</si>
  <si>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</si>
  <si>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</si>
  <si>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</si>
  <si>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</si>
  <si>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</si>
  <si>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</si>
  <si>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</si>
  <si>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</si>
  <si>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</si>
  <si>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</si>
  <si>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</si>
  <si>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</si>
  <si>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</si>
  <si>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</si>
  <si>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</si>
  <si>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</si>
  <si>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</si>
  <si>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</si>
  <si>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</si>
  <si>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</si>
  <si>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</si>
  <si>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</si>
  <si>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</si>
  <si>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</si>
  <si>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</si>
  <si>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</si>
  <si>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</si>
  <si>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</si>
  <si>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</si>
  <si>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</si>
  <si>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</si>
  <si>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</si>
  <si>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</si>
  <si>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</si>
  <si>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</si>
  <si>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</si>
  <si>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</si>
  <si>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</si>
  <si>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</si>
  <si>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</si>
  <si>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</si>
  <si>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</si>
  <si>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</si>
  <si>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</si>
  <si>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</si>
  <si>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</si>
  <si>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</si>
  <si>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</si>
  <si>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</si>
  <si>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</si>
  <si>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</si>
  <si>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</si>
  <si>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</si>
  <si>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</si>
  <si>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</si>
  <si>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</si>
  <si>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</si>
  <si>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</si>
  <si>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</si>
  <si>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</si>
  <si>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</si>
  <si>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</si>
  <si>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</si>
  <si>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</si>
  <si>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</si>
  <si>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</si>
  <si>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</si>
  <si>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</si>
  <si>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</si>
  <si>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</si>
  <si>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</si>
  <si>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</si>
  <si>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</si>
  <si>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</si>
  <si>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</si>
  <si>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</si>
  <si>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</si>
  <si>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</si>
  <si>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</si>
  <si>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</si>
  <si>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</si>
  <si>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</si>
  <si>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</si>
  <si>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</si>
  <si>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</si>
  <si>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</si>
  <si>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</si>
  <si>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</si>
  <si>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</si>
  <si>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</si>
  <si>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</si>
  <si>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</si>
  <si>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</si>
  <si>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</si>
  <si>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</si>
  <si>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</si>
  <si>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</si>
  <si>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</si>
  <si>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</si>
  <si>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</si>
  <si>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</si>
  <si>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</si>
  <si>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</si>
  <si>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</si>
  <si>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</si>
  <si>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</si>
  <si>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</si>
  <si>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</si>
  <si>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</si>
  <si>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</si>
  <si>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</si>
  <si>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</si>
  <si>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</si>
  <si>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</si>
  <si>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</si>
  <si>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</si>
  <si>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</si>
  <si>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</si>
  <si>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</si>
  <si>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</si>
  <si>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</si>
  <si>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</si>
  <si>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</si>
  <si>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</si>
  <si>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</si>
  <si>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</si>
  <si>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</si>
  <si>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</si>
  <si>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</si>
  <si>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</si>
  <si>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</si>
  <si>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</si>
  <si>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</si>
  <si>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</si>
  <si>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</si>
  <si>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</si>
  <si>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</si>
  <si>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</si>
  <si>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</si>
  <si>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</si>
  <si>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</si>
  <si>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</si>
  <si>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</si>
  <si>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</si>
  <si>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</si>
  <si>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</si>
  <si>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</si>
  <si>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</si>
  <si>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</si>
  <si>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</si>
  <si>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</si>
  <si>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</si>
  <si>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</si>
  <si>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</si>
  <si>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</si>
  <si>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</si>
  <si>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</si>
  <si>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</si>
  <si>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</si>
  <si>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</si>
  <si>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</si>
  <si>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</si>
  <si>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</si>
  <si>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</si>
  <si>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</si>
  <si>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</si>
  <si>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</si>
  <si>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</si>
  <si>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</si>
  <si>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</si>
  <si>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</si>
  <si>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</si>
  <si>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</si>
  <si>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</si>
  <si>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</si>
  <si>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</si>
  <si>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</si>
  <si>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</si>
  <si>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</si>
  <si>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</si>
  <si>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</si>
  <si>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</si>
  <si>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</si>
  <si>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</si>
  <si>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</si>
  <si>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</si>
  <si>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</si>
  <si>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</si>
  <si>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</si>
  <si>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</si>
  <si>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</si>
  <si>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</si>
  <si>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</si>
  <si>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</si>
  <si>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</si>
  <si>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rPh sb="3" eb="4">
      <t>シ</t>
    </rPh>
    <phoneticPr fontId="9"/>
  </si>
  <si>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</si>
  <si>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</si>
  <si>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</si>
  <si>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</si>
  <si>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</si>
  <si>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</si>
  <si>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</si>
  <si>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</si>
  <si>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</si>
  <si>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</si>
  <si>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</si>
  <si>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</si>
  <si>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</si>
  <si>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</si>
  <si>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</si>
  <si>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</si>
  <si>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</si>
  <si>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</si>
  <si>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</si>
  <si>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</si>
  <si>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</si>
  <si>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</si>
  <si>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</si>
  <si>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</si>
  <si>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</si>
  <si>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</si>
  <si>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</si>
  <si>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</si>
  <si>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</si>
  <si>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</si>
  <si>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</si>
  <si>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</si>
  <si>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</si>
  <si>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</si>
  <si>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</si>
  <si>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</si>
  <si>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</si>
  <si>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</si>
  <si>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</si>
  <si>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</si>
  <si>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</si>
  <si>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</si>
  <si>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</si>
  <si>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</si>
  <si>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</si>
  <si>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</si>
  <si>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</si>
  <si>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</si>
  <si>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</si>
  <si>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</si>
  <si>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</si>
  <si>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</si>
  <si>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</si>
  <si>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</si>
  <si>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</si>
  <si>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</si>
  <si>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</si>
  <si>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</si>
  <si>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</si>
  <si>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</si>
  <si>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</si>
  <si>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</si>
  <si>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</si>
  <si>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</si>
  <si>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</si>
  <si>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</si>
  <si>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</si>
  <si>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</si>
  <si>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</si>
  <si>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</si>
  <si>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</si>
  <si>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</si>
  <si>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</si>
  <si>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</si>
  <si>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</si>
  <si>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</si>
  <si>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</si>
  <si>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</si>
  <si>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</si>
  <si>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</si>
  <si>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</si>
  <si>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</si>
  <si>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</si>
  <si>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</si>
  <si>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</si>
  <si>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</si>
  <si>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</si>
  <si>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</si>
  <si>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</si>
  <si>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</si>
  <si>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</si>
  <si>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</si>
  <si>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</si>
  <si>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</si>
  <si>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</si>
  <si>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</si>
  <si>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</si>
  <si>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</si>
  <si>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</si>
  <si>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</si>
  <si>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</si>
  <si>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</si>
  <si>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</si>
  <si>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</si>
  <si>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</si>
  <si>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</si>
  <si>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</si>
  <si>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</si>
  <si>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</si>
  <si>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</si>
  <si>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</si>
  <si>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</si>
  <si>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</si>
  <si>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</si>
  <si>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</si>
  <si>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</si>
  <si>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</si>
  <si>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</si>
  <si>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</si>
  <si>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</si>
  <si>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</si>
  <si>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</si>
  <si>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</si>
  <si>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</si>
  <si>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</si>
  <si>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</si>
  <si>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</si>
  <si>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</si>
  <si>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</si>
  <si>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</si>
  <si>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</si>
  <si>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</si>
  <si>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</si>
  <si>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</si>
  <si>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</si>
  <si>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</si>
  <si>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</si>
  <si>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</si>
  <si>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</si>
  <si>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</si>
  <si>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</si>
  <si>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</si>
  <si>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</si>
  <si>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</si>
  <si>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</si>
  <si>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</si>
  <si>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</si>
  <si>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</si>
  <si>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</si>
  <si>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</si>
  <si>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</si>
  <si>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</si>
  <si>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</si>
  <si>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</si>
  <si>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</si>
  <si>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</si>
  <si>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</si>
  <si>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</si>
  <si>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</si>
  <si>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</si>
  <si>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</si>
  <si>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</si>
  <si>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</si>
  <si>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</si>
  <si>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</si>
  <si>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</si>
  <si>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</si>
  <si>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</si>
  <si>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</si>
  <si>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</si>
  <si>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</si>
  <si>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</si>
  <si>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</si>
  <si>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</si>
  <si>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</si>
  <si>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</si>
  <si>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</si>
  <si>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</si>
  <si>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</si>
  <si>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</si>
  <si>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</si>
  <si>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</si>
  <si>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</si>
  <si>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</si>
  <si>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</si>
  <si>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</si>
  <si>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</si>
  <si>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</si>
  <si>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</si>
  <si>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</si>
  <si>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</si>
  <si>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</si>
  <si>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</si>
  <si>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</si>
  <si>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</si>
  <si>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</si>
  <si>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</si>
  <si>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</si>
  <si>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</si>
  <si>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</si>
  <si>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</si>
  <si>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</si>
  <si>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</si>
  <si>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</si>
  <si>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</si>
  <si>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</si>
  <si>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</si>
  <si>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</si>
  <si>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</si>
  <si>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</si>
  <si>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</si>
  <si>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</si>
  <si>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</si>
  <si>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</si>
  <si>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</si>
  <si>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</si>
  <si>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</si>
  <si>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</si>
  <si>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</si>
  <si>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</si>
  <si>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</si>
  <si>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</si>
  <si>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</si>
  <si>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</si>
  <si>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</si>
  <si>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</si>
  <si>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</si>
  <si>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</si>
  <si>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</si>
  <si>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</si>
  <si>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</si>
  <si>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</si>
  <si>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</si>
  <si>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</si>
  <si>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</si>
  <si>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</si>
  <si>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</si>
  <si>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</si>
  <si>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</si>
  <si>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派遣決定通知書</t>
    <rPh sb="0" eb="2">
      <t>ハケン</t>
    </rPh>
    <rPh sb="2" eb="4">
      <t>ケッテイ</t>
    </rPh>
    <rPh sb="4" eb="6">
      <t>ツウチ</t>
    </rPh>
    <rPh sb="6" eb="7">
      <t>ショ</t>
    </rPh>
    <phoneticPr fontId="9"/>
  </si>
  <si>
    <t>記</t>
    <phoneticPr fontId="28"/>
  </si>
  <si>
    <t>以上</t>
    <rPh sb="0" eb="2">
      <t>イジョウ</t>
    </rPh>
    <phoneticPr fontId="9"/>
  </si>
  <si>
    <t/>
  </si>
  <si>
    <t>一般財団法人</t>
    <rPh sb="0" eb="2">
      <t>イッパン</t>
    </rPh>
    <rPh sb="2" eb="6">
      <t>ザイダンホウジン</t>
    </rPh>
    <phoneticPr fontId="9"/>
  </si>
  <si>
    <t>全国地域情報化推進協会</t>
    <rPh sb="0" eb="2">
      <t>ゼンコク</t>
    </rPh>
    <rPh sb="2" eb="4">
      <t>チイキ</t>
    </rPh>
    <rPh sb="4" eb="7">
      <t>ジョウホウカ</t>
    </rPh>
    <rPh sb="7" eb="9">
      <t>スイシン</t>
    </rPh>
    <rPh sb="9" eb="11">
      <t>キョウカイ</t>
    </rPh>
    <phoneticPr fontId="9"/>
  </si>
  <si>
    <t>派遣決定番号</t>
    <rPh sb="0" eb="2">
      <t>ハケン</t>
    </rPh>
    <rPh sb="2" eb="4">
      <t>ケッテイ</t>
    </rPh>
    <rPh sb="4" eb="6">
      <t>バンゴウ</t>
    </rPh>
    <phoneticPr fontId="9"/>
  </si>
  <si>
    <t>報告日</t>
    <rPh sb="0" eb="2">
      <t>ホウコク</t>
    </rPh>
    <rPh sb="2" eb="3">
      <t>ビ</t>
    </rPh>
    <phoneticPr fontId="9"/>
  </si>
  <si>
    <t>報告回次</t>
    <rPh sb="0" eb="2">
      <t>ホウコク</t>
    </rPh>
    <rPh sb="2" eb="3">
      <t>カイ</t>
    </rPh>
    <rPh sb="3" eb="4">
      <t>ツギ</t>
    </rPh>
    <phoneticPr fontId="9"/>
  </si>
  <si>
    <t>　地域情報化アドバイザー制度の活用実績について、下記のとおり報告します。</t>
    <rPh sb="12" eb="14">
      <t>セイド</t>
    </rPh>
    <rPh sb="15" eb="17">
      <t>カツヨウ</t>
    </rPh>
    <rPh sb="17" eb="19">
      <t>ジッセキ</t>
    </rPh>
    <rPh sb="24" eb="26">
      <t>カキ</t>
    </rPh>
    <rPh sb="30" eb="32">
      <t>ホウコク</t>
    </rPh>
    <phoneticPr fontId="9"/>
  </si>
  <si>
    <t>記</t>
    <rPh sb="0" eb="1">
      <t>キ</t>
    </rPh>
    <phoneticPr fontId="9"/>
  </si>
  <si>
    <t>１．申請団体情報</t>
    <rPh sb="2" eb="4">
      <t>シンセイ</t>
    </rPh>
    <rPh sb="4" eb="6">
      <t>ダンタイ</t>
    </rPh>
    <rPh sb="6" eb="8">
      <t>ジョウホウ</t>
    </rPh>
    <phoneticPr fontId="9"/>
  </si>
  <si>
    <t>１－１．申請団体</t>
    <rPh sb="4" eb="6">
      <t>シンセイ</t>
    </rPh>
    <rPh sb="6" eb="8">
      <t>ダンタイ</t>
    </rPh>
    <phoneticPr fontId="9"/>
  </si>
  <si>
    <t>１－１．</t>
  </si>
  <si>
    <t>代表者名</t>
    <rPh sb="0" eb="3">
      <t>ダイヒョウシャ</t>
    </rPh>
    <rPh sb="3" eb="4">
      <t>メイ</t>
    </rPh>
    <phoneticPr fontId="9"/>
  </si>
  <si>
    <t>担当者部署名</t>
    <rPh sb="0" eb="3">
      <t>タントウシャ</t>
    </rPh>
    <rPh sb="3" eb="5">
      <t>ブショ</t>
    </rPh>
    <rPh sb="5" eb="6">
      <t>メイ</t>
    </rPh>
    <phoneticPr fontId="9"/>
  </si>
  <si>
    <t>連絡先電話番号</t>
    <rPh sb="0" eb="3">
      <t>レンラクサキ</t>
    </rPh>
    <rPh sb="3" eb="5">
      <t>デンワ</t>
    </rPh>
    <rPh sb="5" eb="7">
      <t>バンゴウ</t>
    </rPh>
    <phoneticPr fontId="9"/>
  </si>
  <si>
    <t>担当者役職</t>
    <rPh sb="3" eb="5">
      <t>ヤクショク</t>
    </rPh>
    <phoneticPr fontId="9"/>
  </si>
  <si>
    <t>担当者氏名</t>
    <rPh sb="0" eb="3">
      <t>タントウシャ</t>
    </rPh>
    <rPh sb="3" eb="5">
      <t>シメイ</t>
    </rPh>
    <phoneticPr fontId="9"/>
  </si>
  <si>
    <t>連絡先E-mail</t>
    <rPh sb="0" eb="3">
      <t>レンラクサキ</t>
    </rPh>
    <phoneticPr fontId="9"/>
  </si>
  <si>
    <t>連絡先部署</t>
    <rPh sb="0" eb="3">
      <t>レンラクサキ</t>
    </rPh>
    <rPh sb="3" eb="5">
      <t>ブショ</t>
    </rPh>
    <phoneticPr fontId="9"/>
  </si>
  <si>
    <t>　</t>
  </si>
  <si>
    <t>支援を求める</t>
    <rPh sb="0" eb="2">
      <t>シエン</t>
    </rPh>
    <rPh sb="3" eb="4">
      <t>モト</t>
    </rPh>
    <phoneticPr fontId="9"/>
  </si>
  <si>
    <t>分野</t>
  </si>
  <si>
    <t>２．地域情報化アドバイザー派遣実績</t>
    <rPh sb="2" eb="4">
      <t>チイキ</t>
    </rPh>
    <rPh sb="4" eb="7">
      <t>ジョウホウカ</t>
    </rPh>
    <rPh sb="13" eb="15">
      <t>ハケン</t>
    </rPh>
    <rPh sb="15" eb="17">
      <t>ジッセキ</t>
    </rPh>
    <phoneticPr fontId="9"/>
  </si>
  <si>
    <t>２－１．</t>
  </si>
  <si>
    <t>期日・支援内容の変更あり</t>
    <rPh sb="0" eb="2">
      <t>キジツ</t>
    </rPh>
    <rPh sb="3" eb="7">
      <t>シエンナイヨウ</t>
    </rPh>
    <rPh sb="8" eb="10">
      <t>ヘンコウ</t>
    </rPh>
    <phoneticPr fontId="9"/>
  </si>
  <si>
    <t>受付番号</t>
    <rPh sb="0" eb="2">
      <t>ウケツケ</t>
    </rPh>
    <rPh sb="2" eb="4">
      <t>バンゴウ</t>
    </rPh>
    <phoneticPr fontId="9"/>
  </si>
  <si>
    <t>変更後の派遣日</t>
    <rPh sb="0" eb="3">
      <t>ヘンコウゴ</t>
    </rPh>
    <rPh sb="4" eb="6">
      <t>ハケン</t>
    </rPh>
    <rPh sb="6" eb="7">
      <t>ビ</t>
    </rPh>
    <phoneticPr fontId="9"/>
  </si>
  <si>
    <t>変更後に実施した支援内容</t>
    <rPh sb="0" eb="3">
      <t>ヘンコウゴ</t>
    </rPh>
    <rPh sb="4" eb="6">
      <t>ジッシ</t>
    </rPh>
    <rPh sb="8" eb="10">
      <t>シエン</t>
    </rPh>
    <rPh sb="10" eb="12">
      <t>ナイヨウ</t>
    </rPh>
    <phoneticPr fontId="9"/>
  </si>
  <si>
    <t>実地/オンライン</t>
    <rPh sb="0" eb="2">
      <t>ジッチ</t>
    </rPh>
    <phoneticPr fontId="9"/>
  </si>
  <si>
    <t>対応日・時間</t>
    <phoneticPr fontId="9"/>
  </si>
  <si>
    <r>
      <t>派遣日予定日</t>
    </r>
    <r>
      <rPr>
        <sz val="11"/>
        <color rgb="FFFF0000"/>
        <rFont val="HG丸ｺﾞｼｯｸM-PRO"/>
        <family val="3"/>
        <charset val="128"/>
      </rPr>
      <t>（申請書より）</t>
    </r>
    <rPh sb="0" eb="2">
      <t>ハケン</t>
    </rPh>
    <rPh sb="2" eb="3">
      <t>ビ</t>
    </rPh>
    <rPh sb="3" eb="6">
      <t>ヨテイビ</t>
    </rPh>
    <rPh sb="7" eb="9">
      <t>シンセイ</t>
    </rPh>
    <rPh sb="9" eb="10">
      <t>ショ</t>
    </rPh>
    <phoneticPr fontId="9"/>
  </si>
  <si>
    <r>
      <t>支援内容</t>
    </r>
    <r>
      <rPr>
        <sz val="11"/>
        <color rgb="FFFF0000"/>
        <rFont val="HG丸ｺﾞｼｯｸM-PRO"/>
        <family val="3"/>
        <charset val="128"/>
      </rPr>
      <t>（申請書より）</t>
    </r>
    <rPh sb="0" eb="2">
      <t>シエン</t>
    </rPh>
    <rPh sb="2" eb="4">
      <t>ナイヨウ</t>
    </rPh>
    <phoneticPr fontId="9"/>
  </si>
  <si>
    <t>活動時間（分）</t>
    <rPh sb="0" eb="2">
      <t>カツドウ</t>
    </rPh>
    <rPh sb="2" eb="4">
      <t>ジカン</t>
    </rPh>
    <rPh sb="5" eb="6">
      <t>フン</t>
    </rPh>
    <phoneticPr fontId="9"/>
  </si>
  <si>
    <t>２－２．</t>
  </si>
  <si>
    <t>会場名</t>
    <rPh sb="0" eb="2">
      <t>カイジョウ</t>
    </rPh>
    <rPh sb="2" eb="3">
      <t>メイ</t>
    </rPh>
    <phoneticPr fontId="9"/>
  </si>
  <si>
    <t>最寄駅</t>
    <rPh sb="0" eb="2">
      <t>モヨリ</t>
    </rPh>
    <rPh sb="2" eb="3">
      <t>エキ</t>
    </rPh>
    <phoneticPr fontId="9"/>
  </si>
  <si>
    <t>３－２．</t>
  </si>
  <si>
    <t>1日目</t>
    <rPh sb="1" eb="3">
      <t>ニチメ</t>
    </rPh>
    <phoneticPr fontId="9"/>
  </si>
  <si>
    <t>派遣場所</t>
  </si>
  <si>
    <t>所在地</t>
    <rPh sb="0" eb="3">
      <t>ショザイチ</t>
    </rPh>
    <phoneticPr fontId="9"/>
  </si>
  <si>
    <t>最寄駅からの交通手段</t>
    <rPh sb="0" eb="2">
      <t>モヨリ</t>
    </rPh>
    <rPh sb="2" eb="3">
      <t>エキ</t>
    </rPh>
    <rPh sb="6" eb="8">
      <t>コウツウ</t>
    </rPh>
    <rPh sb="8" eb="10">
      <t>シュダン</t>
    </rPh>
    <phoneticPr fontId="9"/>
  </si>
  <si>
    <t>2日目</t>
    <rPh sb="1" eb="3">
      <t>ニチメ</t>
    </rPh>
    <phoneticPr fontId="9"/>
  </si>
  <si>
    <t>3日目</t>
    <rPh sb="1" eb="3">
      <t>ニチメ</t>
    </rPh>
    <phoneticPr fontId="9"/>
  </si>
  <si>
    <t>３．派遣アドバイザーに対する評価と要望</t>
    <rPh sb="2" eb="4">
      <t>ハケン</t>
    </rPh>
    <rPh sb="11" eb="12">
      <t>タイ</t>
    </rPh>
    <rPh sb="14" eb="16">
      <t>ヒョウカ</t>
    </rPh>
    <rPh sb="17" eb="19">
      <t>ヨウボウ</t>
    </rPh>
    <phoneticPr fontId="9"/>
  </si>
  <si>
    <t xml:space="preserve">支援を受けたアドバイザーに対する評価をお願いします。
</t>
  </si>
  <si>
    <t>アドバイザー</t>
  </si>
  <si>
    <t>上記評価の理由（どのようなところがよかったか等詳細に）</t>
    <rPh sb="0" eb="2">
      <t>ジョウキ</t>
    </rPh>
    <rPh sb="2" eb="4">
      <t>ヒョウカ</t>
    </rPh>
    <rPh sb="5" eb="7">
      <t>リユウ</t>
    </rPh>
    <rPh sb="22" eb="23">
      <t>トウ</t>
    </rPh>
    <rPh sb="23" eb="25">
      <t>ショウサイ</t>
    </rPh>
    <phoneticPr fontId="9"/>
  </si>
  <si>
    <t>アドバイザー
への要望事項</t>
    <rPh sb="9" eb="11">
      <t>ヨウボウ</t>
    </rPh>
    <rPh sb="11" eb="13">
      <t>ジコウ</t>
    </rPh>
    <phoneticPr fontId="9"/>
  </si>
  <si>
    <t>４．依頼内容及び支援を受けたことによる成果・効果</t>
    <rPh sb="2" eb="4">
      <t>イライ</t>
    </rPh>
    <rPh sb="4" eb="6">
      <t>ナイヨウ</t>
    </rPh>
    <rPh sb="6" eb="7">
      <t>オヨ</t>
    </rPh>
    <rPh sb="8" eb="10">
      <t>シエン</t>
    </rPh>
    <rPh sb="11" eb="12">
      <t>ウ</t>
    </rPh>
    <rPh sb="19" eb="21">
      <t>セイカ</t>
    </rPh>
    <rPh sb="22" eb="24">
      <t>コウカ</t>
    </rPh>
    <phoneticPr fontId="9"/>
  </si>
  <si>
    <t>４－１．支援を受けた対象者</t>
    <rPh sb="4" eb="6">
      <t>シエン</t>
    </rPh>
    <rPh sb="7" eb="8">
      <t>ウ</t>
    </rPh>
    <rPh sb="10" eb="13">
      <t>タイショウシャ</t>
    </rPh>
    <phoneticPr fontId="9"/>
  </si>
  <si>
    <t>属性（職員、一般、企業等）について【自由記述】</t>
    <rPh sb="0" eb="2">
      <t>ゾクセイ</t>
    </rPh>
    <rPh sb="3" eb="5">
      <t>ショクイン</t>
    </rPh>
    <rPh sb="6" eb="8">
      <t>イッパン</t>
    </rPh>
    <rPh sb="9" eb="11">
      <t>キギョウ</t>
    </rPh>
    <rPh sb="11" eb="12">
      <t>ナド</t>
    </rPh>
    <rPh sb="18" eb="20">
      <t>ジユウ</t>
    </rPh>
    <rPh sb="20" eb="22">
      <t>キジュツ</t>
    </rPh>
    <phoneticPr fontId="9"/>
  </si>
  <si>
    <t>合計人数</t>
    <rPh sb="0" eb="4">
      <t>ゴウケイニンスウ</t>
    </rPh>
    <phoneticPr fontId="9"/>
  </si>
  <si>
    <t>４－１．</t>
  </si>
  <si>
    <t>属性</t>
    <phoneticPr fontId="9"/>
  </si>
  <si>
    <t>人数</t>
    <rPh sb="0" eb="2">
      <t>ニンズウ</t>
    </rPh>
    <phoneticPr fontId="9"/>
  </si>
  <si>
    <t>４－２．支援を受けるにあたって目指した成果と実勢に支援を受けたことで改善又は解決した成果・効果</t>
    <rPh sb="4" eb="6">
      <t>シエン</t>
    </rPh>
    <rPh sb="7" eb="8">
      <t>ウ</t>
    </rPh>
    <rPh sb="15" eb="17">
      <t>メザ</t>
    </rPh>
    <rPh sb="19" eb="21">
      <t>セイカ</t>
    </rPh>
    <rPh sb="22" eb="24">
      <t>ジッセイ</t>
    </rPh>
    <rPh sb="25" eb="27">
      <t>シエン</t>
    </rPh>
    <rPh sb="28" eb="29">
      <t>ウ</t>
    </rPh>
    <rPh sb="34" eb="36">
      <t>カイゼン</t>
    </rPh>
    <rPh sb="36" eb="37">
      <t>マタ</t>
    </rPh>
    <rPh sb="38" eb="40">
      <t>カイケツ</t>
    </rPh>
    <rPh sb="42" eb="44">
      <t>セイカ</t>
    </rPh>
    <rPh sb="45" eb="47">
      <t>コウカ</t>
    </rPh>
    <phoneticPr fontId="9"/>
  </si>
  <si>
    <t>４－２．</t>
  </si>
  <si>
    <t>　事業の課題・問題点</t>
    <rPh sb="1" eb="3">
      <t>ジギョウ</t>
    </rPh>
    <rPh sb="4" eb="6">
      <t>カダイ</t>
    </rPh>
    <rPh sb="7" eb="10">
      <t>モンダイテン</t>
    </rPh>
    <phoneticPr fontId="9"/>
  </si>
  <si>
    <t>　（具体的にご記入下さい）</t>
    <rPh sb="2" eb="5">
      <t>グタイテキ</t>
    </rPh>
    <rPh sb="7" eb="10">
      <t>キニュウクダ</t>
    </rPh>
    <phoneticPr fontId="9"/>
  </si>
  <si>
    <t>支援により目指す成果</t>
    <rPh sb="0" eb="2">
      <t>シエン</t>
    </rPh>
    <rPh sb="5" eb="7">
      <t>メザ</t>
    </rPh>
    <rPh sb="8" eb="10">
      <t>セイカ</t>
    </rPh>
    <phoneticPr fontId="9"/>
  </si>
  <si>
    <t>アドバイザーに支援を受けた内容</t>
    <rPh sb="7" eb="9">
      <t>シエン</t>
    </rPh>
    <rPh sb="10" eb="11">
      <t>ウ</t>
    </rPh>
    <rPh sb="13" eb="15">
      <t>ナイヨウ</t>
    </rPh>
    <phoneticPr fontId="9"/>
  </si>
  <si>
    <t>支援を受け改善又は解決された内容</t>
    <rPh sb="0" eb="2">
      <t>シエン</t>
    </rPh>
    <rPh sb="3" eb="4">
      <t>ウ</t>
    </rPh>
    <rPh sb="5" eb="7">
      <t>カイゼン</t>
    </rPh>
    <rPh sb="7" eb="8">
      <t>マタ</t>
    </rPh>
    <rPh sb="9" eb="11">
      <t>カイケツ</t>
    </rPh>
    <rPh sb="14" eb="16">
      <t>ナイヨウ</t>
    </rPh>
    <phoneticPr fontId="9"/>
  </si>
  <si>
    <t>（具体的にご記入下さい）</t>
    <phoneticPr fontId="9"/>
  </si>
  <si>
    <t>具体的な成果物</t>
    <rPh sb="0" eb="3">
      <t>グタイテキ</t>
    </rPh>
    <rPh sb="4" eb="7">
      <t>セイカブツ</t>
    </rPh>
    <phoneticPr fontId="9"/>
  </si>
  <si>
    <t>最も当てはまるものをリストより選択下さい。</t>
    <rPh sb="0" eb="1">
      <t>モット</t>
    </rPh>
    <rPh sb="2" eb="3">
      <t>ア</t>
    </rPh>
    <rPh sb="15" eb="17">
      <t>センタク</t>
    </rPh>
    <rPh sb="17" eb="18">
      <t>クダ</t>
    </rPh>
    <phoneticPr fontId="9"/>
  </si>
  <si>
    <t>４－２．(成果物）</t>
    <rPh sb="5" eb="8">
      <t>セイカブツ</t>
    </rPh>
    <phoneticPr fontId="9"/>
  </si>
  <si>
    <t>改善又は解決されなかった内容</t>
    <rPh sb="0" eb="2">
      <t>カイゼン</t>
    </rPh>
    <rPh sb="2" eb="3">
      <t>マタ</t>
    </rPh>
    <rPh sb="4" eb="6">
      <t>カイケツ</t>
    </rPh>
    <rPh sb="12" eb="14">
      <t>ナイヨウ</t>
    </rPh>
    <phoneticPr fontId="9"/>
  </si>
  <si>
    <t>持ち越しとなった内容</t>
    <rPh sb="0" eb="1">
      <t>モ</t>
    </rPh>
    <rPh sb="2" eb="3">
      <t>コ</t>
    </rPh>
    <rPh sb="8" eb="10">
      <t>ナイヨウ</t>
    </rPh>
    <phoneticPr fontId="9"/>
  </si>
  <si>
    <t>（具体的にご記入ください）</t>
    <rPh sb="1" eb="4">
      <t>グタイテキ</t>
    </rPh>
    <rPh sb="6" eb="8">
      <t>キニュウ</t>
    </rPh>
    <phoneticPr fontId="9"/>
  </si>
  <si>
    <t>アンケートの内容と分析結果</t>
    <rPh sb="6" eb="8">
      <t>ナイヨウ</t>
    </rPh>
    <rPh sb="9" eb="11">
      <t>ブンセキ</t>
    </rPh>
    <rPh sb="11" eb="13">
      <t>ケッカ</t>
    </rPh>
    <phoneticPr fontId="9"/>
  </si>
  <si>
    <t>講演・セミナー又は個別の事業支援の実施にあたりアンケートを行った場合は、その内容と分析結果についてご記入下さい。（ＥＸＣＥＬやＰＤＦでの分析結果を添付されても結構です。）
アンケートを行わなかった場合はその理由をご記入下さい。</t>
    <rPh sb="12" eb="14">
      <t>ジギョウ</t>
    </rPh>
    <rPh sb="29" eb="30">
      <t>オコナ</t>
    </rPh>
    <rPh sb="32" eb="34">
      <t>バアイ</t>
    </rPh>
    <rPh sb="38" eb="40">
      <t>ナイヨウ</t>
    </rPh>
    <rPh sb="41" eb="43">
      <t>ブンセキ</t>
    </rPh>
    <rPh sb="43" eb="45">
      <t>ケッカ</t>
    </rPh>
    <rPh sb="52" eb="53">
      <t>クダ</t>
    </rPh>
    <rPh sb="68" eb="70">
      <t>ブンセキ</t>
    </rPh>
    <rPh sb="92" eb="93">
      <t>オコナ</t>
    </rPh>
    <rPh sb="98" eb="100">
      <t>バアイ</t>
    </rPh>
    <rPh sb="103" eb="105">
      <t>リユウ</t>
    </rPh>
    <rPh sb="107" eb="110">
      <t>キニュウクダ</t>
    </rPh>
    <phoneticPr fontId="9"/>
  </si>
  <si>
    <t>４－３．今後の計画</t>
    <rPh sb="4" eb="6">
      <t>コンゴ</t>
    </rPh>
    <rPh sb="7" eb="9">
      <t>ケイカク</t>
    </rPh>
    <phoneticPr fontId="9"/>
  </si>
  <si>
    <t>最も当てはまるものリストより選択下さい</t>
    <rPh sb="0" eb="1">
      <t>モット</t>
    </rPh>
    <rPh sb="2" eb="3">
      <t>ア</t>
    </rPh>
    <rPh sb="14" eb="17">
      <t>センタククダ</t>
    </rPh>
    <phoneticPr fontId="9"/>
  </si>
  <si>
    <t>４－３．</t>
  </si>
  <si>
    <t>４－４．事業の最終的な目指す姿</t>
    <rPh sb="4" eb="6">
      <t>ジギョウ</t>
    </rPh>
    <rPh sb="7" eb="10">
      <t>サイシュウテキ</t>
    </rPh>
    <rPh sb="11" eb="13">
      <t>メザ</t>
    </rPh>
    <rPh sb="14" eb="15">
      <t>スガタ</t>
    </rPh>
    <phoneticPr fontId="9"/>
  </si>
  <si>
    <t>４－４．</t>
  </si>
  <si>
    <t>５.報告書に関しての地域情報化アドバイザーホームページ「派遣事例」への掲載許可</t>
    <phoneticPr fontId="9"/>
  </si>
  <si>
    <t>https://www.r-ict-advisor.jp/cases-case-good_practices/past_year_all_houkoku/</t>
    <phoneticPr fontId="9"/>
  </si>
  <si>
    <t>5</t>
    <phoneticPr fontId="9"/>
  </si>
  <si>
    <t>掲載許可</t>
  </si>
  <si>
    <t>６．地域情報化アドバイザー支援の様子</t>
    <rPh sb="2" eb="4">
      <t>チイキ</t>
    </rPh>
    <rPh sb="4" eb="7">
      <t>ジョウホウカ</t>
    </rPh>
    <rPh sb="13" eb="15">
      <t>シエン</t>
    </rPh>
    <rPh sb="16" eb="18">
      <t>ヨウス</t>
    </rPh>
    <phoneticPr fontId="9"/>
  </si>
  <si>
    <t>申込日</t>
  </si>
  <si>
    <t>申込日：</t>
    <phoneticPr fontId="9"/>
  </si>
  <si>
    <t>　地域情報化の推進に当たり、下記のとおり地域情報化アドバイザーの派遣を依頼します。</t>
    <rPh sb="20" eb="22">
      <t>チイキ</t>
    </rPh>
    <phoneticPr fontId="9"/>
  </si>
  <si>
    <t>・地域情報化アドバイザー派遣申請マニュアルを確認している</t>
    <rPh sb="1" eb="6">
      <t>チイキジョウホウカ</t>
    </rPh>
    <rPh sb="12" eb="14">
      <t>ハケン</t>
    </rPh>
    <rPh sb="14" eb="16">
      <t>シンセイ</t>
    </rPh>
    <rPh sb="22" eb="24">
      <t>カクニン</t>
    </rPh>
    <phoneticPr fontId="9"/>
  </si>
  <si>
    <t>郵便番号</t>
    <rPh sb="0" eb="4">
      <t>ユウビンバンゴウ</t>
    </rPh>
    <phoneticPr fontId="9"/>
  </si>
  <si>
    <t>総合通信局管区</t>
    <rPh sb="0" eb="2">
      <t>ソウゴウ</t>
    </rPh>
    <rPh sb="2" eb="5">
      <t>ツウシンキョク</t>
    </rPh>
    <rPh sb="5" eb="7">
      <t>カンク</t>
    </rPh>
    <phoneticPr fontId="9"/>
  </si>
  <si>
    <t>番地等</t>
    <rPh sb="0" eb="2">
      <t>バンチ</t>
    </rPh>
    <rPh sb="2" eb="3">
      <t>ナド</t>
    </rPh>
    <phoneticPr fontId="9"/>
  </si>
  <si>
    <t>過去の本制度活用実績の有無</t>
    <rPh sb="0" eb="2">
      <t>カコ</t>
    </rPh>
    <rPh sb="3" eb="6">
      <t>ホンセイド</t>
    </rPh>
    <rPh sb="6" eb="8">
      <t>カツヨウ</t>
    </rPh>
    <rPh sb="8" eb="10">
      <t>ジッセキ</t>
    </rPh>
    <rPh sb="11" eb="13">
      <t>ウム</t>
    </rPh>
    <phoneticPr fontId="9"/>
  </si>
  <si>
    <t>※同一事業での複数回の申請の場合、ご希望に添えない可能性があります。</t>
    <rPh sb="1" eb="3">
      <t>ドウイツ</t>
    </rPh>
    <rPh sb="3" eb="5">
      <t>ジギョウ</t>
    </rPh>
    <rPh sb="7" eb="10">
      <t>フクスウカイ</t>
    </rPh>
    <rPh sb="11" eb="13">
      <t>シンセイ</t>
    </rPh>
    <rPh sb="14" eb="16">
      <t>バアイ</t>
    </rPh>
    <rPh sb="18" eb="20">
      <t>キボウ</t>
    </rPh>
    <rPh sb="21" eb="22">
      <t>ソ</t>
    </rPh>
    <rPh sb="25" eb="28">
      <t>カノウセイ</t>
    </rPh>
    <phoneticPr fontId="9"/>
  </si>
  <si>
    <t>２．支援を求める内容</t>
    <rPh sb="2" eb="4">
      <t>シエン</t>
    </rPh>
    <rPh sb="5" eb="6">
      <t>モト</t>
    </rPh>
    <rPh sb="8" eb="10">
      <t>ナイヨウ</t>
    </rPh>
    <phoneticPr fontId="9"/>
  </si>
  <si>
    <t>２－１．支援方法</t>
    <rPh sb="4" eb="8">
      <t>シエンホウホウ</t>
    </rPh>
    <phoneticPr fontId="9"/>
  </si>
  <si>
    <t>２－２．概要</t>
    <rPh sb="4" eb="6">
      <t>ガイヨウ</t>
    </rPh>
    <phoneticPr fontId="9"/>
  </si>
  <si>
    <t>２－２．</t>
    <phoneticPr fontId="9"/>
  </si>
  <si>
    <t>（簡潔に）</t>
  </si>
  <si>
    <t>２－３．</t>
    <phoneticPr fontId="9"/>
  </si>
  <si>
    <t>重点派遣分野</t>
    <rPh sb="0" eb="2">
      <t>ジュウテン</t>
    </rPh>
    <rPh sb="2" eb="4">
      <t>ハケン</t>
    </rPh>
    <rPh sb="4" eb="6">
      <t>ブンヤ</t>
    </rPh>
    <phoneticPr fontId="9"/>
  </si>
  <si>
    <t>マイナンバー</t>
  </si>
  <si>
    <t>「その他」を選んだ場合、具体的に記載ください</t>
    <rPh sb="3" eb="4">
      <t>タ</t>
    </rPh>
    <rPh sb="6" eb="7">
      <t>エラ</t>
    </rPh>
    <rPh sb="9" eb="11">
      <t>バアイ</t>
    </rPh>
    <rPh sb="12" eb="14">
      <t>グタイ</t>
    </rPh>
    <rPh sb="14" eb="15">
      <t>テキ</t>
    </rPh>
    <rPh sb="16" eb="18">
      <t>キサイ</t>
    </rPh>
    <phoneticPr fontId="7"/>
  </si>
  <si>
    <t>派遣希望日</t>
    <phoneticPr fontId="9"/>
  </si>
  <si>
    <t>希望時間帯</t>
    <rPh sb="0" eb="2">
      <t>キボウ</t>
    </rPh>
    <rPh sb="2" eb="4">
      <t>ジカン</t>
    </rPh>
    <rPh sb="4" eb="5">
      <t>タイ</t>
    </rPh>
    <phoneticPr fontId="9"/>
  </si>
  <si>
    <t>支援内容</t>
    <phoneticPr fontId="9"/>
  </si>
  <si>
    <t>３－１．</t>
  </si>
  <si>
    <t>派遣希望日程</t>
    <phoneticPr fontId="9"/>
  </si>
  <si>
    <t>（最大3日間）</t>
    <rPh sb="1" eb="3">
      <t>サイダイ</t>
    </rPh>
    <rPh sb="4" eb="5">
      <t>ニチ</t>
    </rPh>
    <rPh sb="5" eb="6">
      <t>カン</t>
    </rPh>
    <phoneticPr fontId="9"/>
  </si>
  <si>
    <t>３－２．</t>
    <phoneticPr fontId="28"/>
  </si>
  <si>
    <t>会場名(1日目）</t>
    <rPh sb="0" eb="2">
      <t>カイジョウ</t>
    </rPh>
    <rPh sb="2" eb="3">
      <t>メイ</t>
    </rPh>
    <rPh sb="5" eb="6">
      <t>ニチ</t>
    </rPh>
    <rPh sb="6" eb="7">
      <t>メ</t>
    </rPh>
    <phoneticPr fontId="28"/>
  </si>
  <si>
    <t>最寄駅等</t>
    <rPh sb="0" eb="2">
      <t>モヨリ</t>
    </rPh>
    <rPh sb="2" eb="3">
      <t>エキ</t>
    </rPh>
    <rPh sb="3" eb="4">
      <t>ナド</t>
    </rPh>
    <phoneticPr fontId="28"/>
  </si>
  <si>
    <t>派遣希望場所</t>
    <phoneticPr fontId="28"/>
  </si>
  <si>
    <t>所在地</t>
    <rPh sb="0" eb="3">
      <t>ショザイチ</t>
    </rPh>
    <phoneticPr fontId="28"/>
  </si>
  <si>
    <t>最寄駅からの交通手段</t>
    <rPh sb="0" eb="2">
      <t>モヨリ</t>
    </rPh>
    <rPh sb="2" eb="3">
      <t>エキ</t>
    </rPh>
    <rPh sb="6" eb="8">
      <t>コウツウ</t>
    </rPh>
    <rPh sb="8" eb="10">
      <t>シュダン</t>
    </rPh>
    <phoneticPr fontId="28"/>
  </si>
  <si>
    <t>会場名(2日目）</t>
    <rPh sb="0" eb="2">
      <t>カイジョウ</t>
    </rPh>
    <rPh sb="2" eb="3">
      <t>メイ</t>
    </rPh>
    <rPh sb="5" eb="6">
      <t>ニチ</t>
    </rPh>
    <rPh sb="6" eb="7">
      <t>メ</t>
    </rPh>
    <phoneticPr fontId="28"/>
  </si>
  <si>
    <t>３－２．（1日目）</t>
    <rPh sb="6" eb="7">
      <t>ニチ</t>
    </rPh>
    <rPh sb="7" eb="8">
      <t>メ</t>
    </rPh>
    <phoneticPr fontId="28"/>
  </si>
  <si>
    <t>３－２．（2日目）</t>
    <rPh sb="6" eb="7">
      <t>ニチ</t>
    </rPh>
    <rPh sb="7" eb="8">
      <t>メ</t>
    </rPh>
    <phoneticPr fontId="28"/>
  </si>
  <si>
    <t>会場名(3日目）</t>
    <rPh sb="0" eb="2">
      <t>カイジョウ</t>
    </rPh>
    <rPh sb="2" eb="3">
      <t>メイ</t>
    </rPh>
    <rPh sb="5" eb="6">
      <t>ニチ</t>
    </rPh>
    <rPh sb="6" eb="7">
      <t>メ</t>
    </rPh>
    <phoneticPr fontId="28"/>
  </si>
  <si>
    <t>３－２．（3日目）</t>
    <rPh sb="6" eb="7">
      <t>ニチ</t>
    </rPh>
    <rPh sb="7" eb="8">
      <t>メ</t>
    </rPh>
    <phoneticPr fontId="28"/>
  </si>
  <si>
    <t>３－３．</t>
  </si>
  <si>
    <t>依頼方法</t>
    <rPh sb="0" eb="2">
      <t>イライ</t>
    </rPh>
    <rPh sb="2" eb="4">
      <t>ホウホウ</t>
    </rPh>
    <phoneticPr fontId="9"/>
  </si>
  <si>
    <t>複数人派遣の希望</t>
  </si>
  <si>
    <t>派遣候補</t>
    <rPh sb="0" eb="2">
      <t>ハケン</t>
    </rPh>
    <rPh sb="2" eb="4">
      <t>コウホ</t>
    </rPh>
    <phoneticPr fontId="9"/>
  </si>
  <si>
    <t>第二候補者</t>
    <rPh sb="0" eb="2">
      <t>ダイニ</t>
    </rPh>
    <rPh sb="2" eb="5">
      <t>コウホシャ</t>
    </rPh>
    <phoneticPr fontId="9"/>
  </si>
  <si>
    <t>アドバイザー氏名</t>
    <rPh sb="6" eb="8">
      <t>シメイ</t>
    </rPh>
    <phoneticPr fontId="9"/>
  </si>
  <si>
    <t>アドバイザー一覧シートの活用：</t>
    <rPh sb="6" eb="8">
      <t>イチラン</t>
    </rPh>
    <rPh sb="12" eb="14">
      <t>カツヨウ</t>
    </rPh>
    <phoneticPr fontId="9"/>
  </si>
  <si>
    <t>アドバイザーの都合による派遣希望日程の調整可否：</t>
    <rPh sb="7" eb="9">
      <t>ツゴウ</t>
    </rPh>
    <rPh sb="12" eb="14">
      <t>ハケン</t>
    </rPh>
    <rPh sb="14" eb="16">
      <t>キボウ</t>
    </rPh>
    <rPh sb="16" eb="18">
      <t>ニッテイ</t>
    </rPh>
    <rPh sb="19" eb="21">
      <t>チョウセイ</t>
    </rPh>
    <rPh sb="21" eb="23">
      <t>カヒ</t>
    </rPh>
    <phoneticPr fontId="9"/>
  </si>
  <si>
    <t>調整範囲</t>
    <rPh sb="0" eb="2">
      <t>チョウセイ</t>
    </rPh>
    <rPh sb="2" eb="4">
      <t>ハンイ</t>
    </rPh>
    <phoneticPr fontId="9"/>
  </si>
  <si>
    <t>事前打合せ済でない申請の場合、調整の結果ご希望に沿えない場合や再検討を依頼する場合があります。</t>
    <phoneticPr fontId="9"/>
  </si>
  <si>
    <t>※自由記述の欄は内容を詳細に記載してください。内容によっては書き直しを依頼する場合があります。</t>
    <phoneticPr fontId="9"/>
  </si>
  <si>
    <t>　最も当てはまる理由をリストより選択下さい。</t>
    <rPh sb="1" eb="2">
      <t>モット</t>
    </rPh>
    <rPh sb="3" eb="4">
      <t>ア</t>
    </rPh>
    <rPh sb="8" eb="10">
      <t>リユウ</t>
    </rPh>
    <rPh sb="18" eb="19">
      <t>クダ</t>
    </rPh>
    <phoneticPr fontId="7"/>
  </si>
  <si>
    <t>５．</t>
    <phoneticPr fontId="9"/>
  </si>
  <si>
    <t>　利用の可否についてリストより選択下さい</t>
    <rPh sb="1" eb="3">
      <t>リヨウ</t>
    </rPh>
    <rPh sb="4" eb="6">
      <t>カヒ</t>
    </rPh>
    <rPh sb="15" eb="17">
      <t>センタク</t>
    </rPh>
    <rPh sb="17" eb="18">
      <t>クダ</t>
    </rPh>
    <phoneticPr fontId="9"/>
  </si>
  <si>
    <t>(注)アドバイザーに共有する情報</t>
    <rPh sb="1" eb="2">
      <t>チュウ</t>
    </rPh>
    <rPh sb="10" eb="12">
      <t>キョウユウ</t>
    </rPh>
    <rPh sb="14" eb="16">
      <t>ジョウホウ</t>
    </rPh>
    <phoneticPr fontId="9"/>
  </si>
  <si>
    <t>・派遣団体名</t>
    <rPh sb="1" eb="3">
      <t>ハケン</t>
    </rPh>
    <rPh sb="3" eb="5">
      <t>ダンタイ</t>
    </rPh>
    <rPh sb="5" eb="6">
      <t>メイ</t>
    </rPh>
    <phoneticPr fontId="9"/>
  </si>
  <si>
    <t>・派遣アドバイザー名</t>
    <rPh sb="1" eb="3">
      <t>ハケン</t>
    </rPh>
    <rPh sb="9" eb="10">
      <t>メイ</t>
    </rPh>
    <phoneticPr fontId="9"/>
  </si>
  <si>
    <t>・派遣月</t>
    <rPh sb="1" eb="3">
      <t>ハケン</t>
    </rPh>
    <rPh sb="3" eb="4">
      <t>ツキ</t>
    </rPh>
    <phoneticPr fontId="9"/>
  </si>
  <si>
    <t>令和７年度地域情報化アドバイザー派遣申請書</t>
    <rPh sb="0" eb="2">
      <t>レイワ</t>
    </rPh>
    <rPh sb="3" eb="5">
      <t>ネンド</t>
    </rPh>
    <rPh sb="5" eb="7">
      <t>チイキ</t>
    </rPh>
    <rPh sb="18" eb="20">
      <t>シンセイ</t>
    </rPh>
    <rPh sb="20" eb="21">
      <t>ショ</t>
    </rPh>
    <phoneticPr fontId="28"/>
  </si>
  <si>
    <r>
      <t>１－２．推薦団体</t>
    </r>
    <r>
      <rPr>
        <sz val="11"/>
        <color rgb="FFFF0000"/>
        <rFont val="HG丸ｺﾞｼｯｸM-PRO"/>
        <family val="3"/>
        <charset val="128"/>
      </rPr>
      <t>（「区分」が「協議会」、「NPO・商工会・大学等」または「地場企業等」の場合のみ入力）</t>
    </r>
    <rPh sb="4" eb="6">
      <t>スイセン</t>
    </rPh>
    <rPh sb="6" eb="8">
      <t>ダンタイ</t>
    </rPh>
    <rPh sb="10" eb="12">
      <t>クブン</t>
    </rPh>
    <rPh sb="15" eb="18">
      <t>キョウギカイ</t>
    </rPh>
    <rPh sb="25" eb="28">
      <t>ショウコウカイ</t>
    </rPh>
    <rPh sb="29" eb="31">
      <t>ダイガク</t>
    </rPh>
    <rPh sb="31" eb="32">
      <t>ナド</t>
    </rPh>
    <rPh sb="37" eb="42">
      <t>ジバキギョウトウ</t>
    </rPh>
    <rPh sb="44" eb="46">
      <t>バアイ</t>
    </rPh>
    <rPh sb="48" eb="50">
      <t>ニュウリョク</t>
    </rPh>
    <phoneticPr fontId="9"/>
  </si>
  <si>
    <t>事業名</t>
  </si>
  <si>
    <t>派遣申請の研修</t>
  </si>
  <si>
    <t>（依頼内容詳細）　</t>
    <rPh sb="1" eb="3">
      <t>イライ</t>
    </rPh>
    <rPh sb="3" eb="5">
      <t>ナイヨウ</t>
    </rPh>
    <rPh sb="5" eb="7">
      <t>ショウサイ</t>
    </rPh>
    <phoneticPr fontId="9"/>
  </si>
  <si>
    <t>２－３．事業の属性</t>
    <rPh sb="4" eb="6">
      <t>ジギョウ</t>
    </rPh>
    <rPh sb="7" eb="9">
      <t>ゾクセイ</t>
    </rPh>
    <phoneticPr fontId="9"/>
  </si>
  <si>
    <t>２－４．事業の現況と課題を具体的に記載してください</t>
    <rPh sb="4" eb="6">
      <t>ジギョウ</t>
    </rPh>
    <rPh sb="7" eb="9">
      <t>ゲンキョウ</t>
    </rPh>
    <rPh sb="10" eb="12">
      <t>カダイ</t>
    </rPh>
    <rPh sb="13" eb="16">
      <t>グタイテキ</t>
    </rPh>
    <rPh sb="17" eb="19">
      <t>キサイ</t>
    </rPh>
    <phoneticPr fontId="9"/>
  </si>
  <si>
    <t>２－５．最終目標と達成が見込まれる時期を具体的に記載してください</t>
    <rPh sb="4" eb="6">
      <t>サイシュウ</t>
    </rPh>
    <rPh sb="6" eb="8">
      <t>モクヒョウ</t>
    </rPh>
    <rPh sb="9" eb="11">
      <t>タッセイ</t>
    </rPh>
    <rPh sb="12" eb="14">
      <t>ミコ</t>
    </rPh>
    <rPh sb="17" eb="19">
      <t>ジキ</t>
    </rPh>
    <rPh sb="20" eb="23">
      <t>グタイテキ</t>
    </rPh>
    <rPh sb="24" eb="26">
      <t>キサイ</t>
    </rPh>
    <phoneticPr fontId="9"/>
  </si>
  <si>
    <t>２－６．アドバイザーに求める支援内容を具体的に記載してください。（主催者、想定される対象者、人数等についても記載してください）</t>
    <rPh sb="11" eb="12">
      <t>モト</t>
    </rPh>
    <rPh sb="14" eb="16">
      <t>シエン</t>
    </rPh>
    <rPh sb="16" eb="18">
      <t>ナイヨウ</t>
    </rPh>
    <rPh sb="19" eb="22">
      <t>グタイテキ</t>
    </rPh>
    <rPh sb="23" eb="25">
      <t>キサイ</t>
    </rPh>
    <phoneticPr fontId="9"/>
  </si>
  <si>
    <t>２－７．</t>
    <phoneticPr fontId="9"/>
  </si>
  <si>
    <t>４．地域情報化アドバイザー制度活用のきっかけについて</t>
    <rPh sb="2" eb="4">
      <t>チイキ</t>
    </rPh>
    <rPh sb="4" eb="7">
      <t>ジョウホウカ</t>
    </rPh>
    <rPh sb="13" eb="15">
      <t>セイド</t>
    </rPh>
    <rPh sb="15" eb="17">
      <t>カツヨウ</t>
    </rPh>
    <phoneticPr fontId="9"/>
  </si>
  <si>
    <t>５．対応アドバイザー以外のアドバイザーへの申請情報(注)の共有可否</t>
    <rPh sb="2" eb="4">
      <t>タイオウ</t>
    </rPh>
    <rPh sb="10" eb="12">
      <t>イガイ</t>
    </rPh>
    <rPh sb="21" eb="23">
      <t>シンセイ</t>
    </rPh>
    <rPh sb="23" eb="25">
      <t>ジョウホウ</t>
    </rPh>
    <rPh sb="26" eb="27">
      <t>チュウ</t>
    </rPh>
    <rPh sb="29" eb="31">
      <t>キョウユウ</t>
    </rPh>
    <rPh sb="31" eb="33">
      <t>カヒ</t>
    </rPh>
    <phoneticPr fontId="9"/>
  </si>
  <si>
    <t>地場企業等</t>
    <rPh sb="0" eb="2">
      <t>ジバ</t>
    </rPh>
    <rPh sb="2" eb="4">
      <t>キギョウ</t>
    </rPh>
    <rPh sb="4" eb="5">
      <t>トウ</t>
    </rPh>
    <phoneticPr fontId="9"/>
  </si>
  <si>
    <t>地</t>
    <rPh sb="0" eb="1">
      <t>チ</t>
    </rPh>
    <phoneticPr fontId="9"/>
  </si>
  <si>
    <t>対応日数</t>
    <rPh sb="0" eb="2">
      <t>タイオウ</t>
    </rPh>
    <rPh sb="2" eb="4">
      <t>ニッスウ</t>
    </rPh>
    <phoneticPr fontId="9"/>
  </si>
  <si>
    <t>30分単位で四捨五入されます。</t>
    <phoneticPr fontId="9"/>
  </si>
  <si>
    <t>対応希望日程</t>
    <phoneticPr fontId="9"/>
  </si>
  <si>
    <t>支援内容</t>
    <rPh sb="0" eb="2">
      <t>シエン</t>
    </rPh>
    <rPh sb="2" eb="4">
      <t>ナイヨウ</t>
    </rPh>
    <phoneticPr fontId="9"/>
  </si>
  <si>
    <t>開始時刻(予定)</t>
    <rPh sb="0" eb="2">
      <t>カイシ</t>
    </rPh>
    <rPh sb="2" eb="4">
      <t>ジコク</t>
    </rPh>
    <rPh sb="5" eb="7">
      <t>ヨテイ</t>
    </rPh>
    <phoneticPr fontId="9"/>
  </si>
  <si>
    <t>終了時刻(予定)</t>
    <rPh sb="0" eb="2">
      <t>シュウリョウ</t>
    </rPh>
    <rPh sb="2" eb="4">
      <t>ジコク</t>
    </rPh>
    <phoneticPr fontId="9"/>
  </si>
  <si>
    <t>活動分(時間）</t>
    <rPh sb="0" eb="2">
      <t>カツドウ</t>
    </rPh>
    <rPh sb="2" eb="3">
      <t>フン</t>
    </rPh>
    <rPh sb="4" eb="6">
      <t>ジカン</t>
    </rPh>
    <phoneticPr fontId="9"/>
  </si>
  <si>
    <t>4日目</t>
    <rPh sb="1" eb="3">
      <t>ニチメ</t>
    </rPh>
    <phoneticPr fontId="9"/>
  </si>
  <si>
    <t>5日目</t>
    <rPh sb="1" eb="3">
      <t>ニチメ</t>
    </rPh>
    <phoneticPr fontId="9"/>
  </si>
  <si>
    <t>6日目</t>
    <rPh sb="1" eb="3">
      <t>ニチメ</t>
    </rPh>
    <phoneticPr fontId="9"/>
  </si>
  <si>
    <t>7日目</t>
    <rPh sb="1" eb="3">
      <t>ニチメ</t>
    </rPh>
    <phoneticPr fontId="9"/>
  </si>
  <si>
    <t>8日目</t>
    <rPh sb="1" eb="3">
      <t>ニチメ</t>
    </rPh>
    <phoneticPr fontId="9"/>
  </si>
  <si>
    <t>9日目</t>
    <rPh sb="1" eb="3">
      <t>ニチメ</t>
    </rPh>
    <phoneticPr fontId="9"/>
  </si>
  <si>
    <t>10日目</t>
    <rPh sb="2" eb="4">
      <t>ニチメ</t>
    </rPh>
    <phoneticPr fontId="9"/>
  </si>
  <si>
    <t>１－２．</t>
    <phoneticPr fontId="9"/>
  </si>
  <si>
    <t>１２月１９日（金）の15時が締め切りです。</t>
    <phoneticPr fontId="9"/>
  </si>
  <si>
    <t>２－４．</t>
    <phoneticPr fontId="9"/>
  </si>
  <si>
    <t>２－５．</t>
    <phoneticPr fontId="9"/>
  </si>
  <si>
    <t>２－６．</t>
    <phoneticPr fontId="9"/>
  </si>
  <si>
    <t>1日目</t>
  </si>
  <si>
    <t>2日目</t>
  </si>
  <si>
    <t>3日目</t>
  </si>
  <si>
    <t>時間</t>
  </si>
  <si>
    <t>３．対応希望②</t>
    <phoneticPr fontId="9"/>
  </si>
  <si>
    <t>３．対応希望①</t>
    <phoneticPr fontId="9"/>
  </si>
  <si>
    <t>222</t>
  </si>
  <si>
    <t>渡邊　智之</t>
  </si>
  <si>
    <t>□</t>
  </si>
  <si>
    <t>★</t>
  </si>
  <si>
    <t>わたなべ　ともゆき</t>
  </si>
  <si>
    <t>221</t>
  </si>
  <si>
    <t>渡辺　智暁</t>
  </si>
  <si>
    <t>わたなべ　ともあき</t>
  </si>
  <si>
    <t>220</t>
  </si>
  <si>
    <t>渡邊　貴史</t>
  </si>
  <si>
    <t>わたなべ　たかし</t>
  </si>
  <si>
    <t>219</t>
  </si>
  <si>
    <t>和田　雅昭</t>
  </si>
  <si>
    <t>わだ　まさあき</t>
  </si>
  <si>
    <t>218</t>
  </si>
  <si>
    <t>鷲見　英利</t>
  </si>
  <si>
    <t>株式会社官民連携事業研究所　代表取締役
四條畷市　特別参与</t>
  </si>
  <si>
    <t>わしみ　ひでとし</t>
  </si>
  <si>
    <t>217</t>
  </si>
  <si>
    <t>和﨑　宏</t>
  </si>
  <si>
    <t>◇</t>
  </si>
  <si>
    <t>インフォミーム株式会社　代表取締役
関西学院大学総合政策学部非常勤講師</t>
  </si>
  <si>
    <t>わさき　ひろし</t>
  </si>
  <si>
    <t>216</t>
  </si>
  <si>
    <t>米田　宗義</t>
  </si>
  <si>
    <t>よねだ　むねよし</t>
  </si>
  <si>
    <t>215</t>
  </si>
  <si>
    <t>吉本　明平</t>
  </si>
  <si>
    <t>よしもと　あきひら</t>
  </si>
  <si>
    <t>214</t>
  </si>
  <si>
    <t>吉田　稔</t>
  </si>
  <si>
    <t>Ｊ－ＬＩＳ被災者支援システム全国サポートセンター　センター長
ＮＰＯ関西情報化維新協議会「ＫＩＩＣ」　理事長</t>
  </si>
  <si>
    <t>よしだ　みのる</t>
  </si>
  <si>
    <t>213</t>
  </si>
  <si>
    <t>吉田　博一</t>
  </si>
  <si>
    <t>元大阪公立大学　情報戦略課　課長代理
元大阪府職員　情報系職員</t>
  </si>
  <si>
    <t>よしだ　ひろかず</t>
  </si>
  <si>
    <t>212</t>
  </si>
  <si>
    <t>吉田　孝志</t>
  </si>
  <si>
    <t>よしだ　たかし</t>
  </si>
  <si>
    <t>211</t>
  </si>
  <si>
    <t>よしだ　けんたろう</t>
  </si>
  <si>
    <t>210</t>
  </si>
  <si>
    <t>吉崎　正弘</t>
  </si>
  <si>
    <t>よしざき　まさひろ</t>
  </si>
  <si>
    <t>209</t>
  </si>
  <si>
    <t>横山　正人</t>
  </si>
  <si>
    <t>株式会社九州地域情報化研究所　代表取締役
長崎総合科学大学　名誉教授</t>
  </si>
  <si>
    <t>よこやま　まさと</t>
  </si>
  <si>
    <t>208</t>
  </si>
  <si>
    <t>由比　良雄</t>
  </si>
  <si>
    <t>ゆひ　よしお</t>
  </si>
  <si>
    <t>207</t>
  </si>
  <si>
    <t>山西　潤一</t>
  </si>
  <si>
    <t>やまにし　じゅんいち</t>
  </si>
  <si>
    <t>206</t>
  </si>
  <si>
    <t>山中　守</t>
  </si>
  <si>
    <t>やまなか　まもる</t>
  </si>
  <si>
    <t>205</t>
  </si>
  <si>
    <t>山田　雅彦</t>
  </si>
  <si>
    <t>やまだ　まさひこ</t>
  </si>
  <si>
    <t>204</t>
  </si>
  <si>
    <t>山澤　浩幸</t>
  </si>
  <si>
    <t>やまざわ　ひろゆき</t>
  </si>
  <si>
    <t>203</t>
  </si>
  <si>
    <t>山崎　博樹</t>
  </si>
  <si>
    <t>やまざき　ひろき</t>
  </si>
  <si>
    <t>202</t>
  </si>
  <si>
    <t>山口　倫照</t>
  </si>
  <si>
    <t>やまぐち　ともあき</t>
  </si>
  <si>
    <t>201</t>
  </si>
  <si>
    <t>特定非営利活動法人ナレッジネットワーク理事長
総務省地域力創造アドバイザー</t>
  </si>
  <si>
    <t>やなぎだ　こういち</t>
  </si>
  <si>
    <t>200</t>
  </si>
  <si>
    <t>安江　輝</t>
  </si>
  <si>
    <t>やすえ　あきら</t>
  </si>
  <si>
    <t>199</t>
  </si>
  <si>
    <t>柳沼　草介</t>
  </si>
  <si>
    <t>やぎぬま　そうすけ</t>
  </si>
  <si>
    <t>198</t>
  </si>
  <si>
    <t>森本　浩之</t>
  </si>
  <si>
    <t>もりもと　ひろし</t>
  </si>
  <si>
    <t>197</t>
  </si>
  <si>
    <t>森本　登志男</t>
  </si>
  <si>
    <t>もりもと　としお</t>
  </si>
  <si>
    <t>196</t>
  </si>
  <si>
    <t>195</t>
  </si>
  <si>
    <t>森戸　裕一</t>
  </si>
  <si>
    <t>もりと　ゆういち</t>
  </si>
  <si>
    <t>194</t>
  </si>
  <si>
    <t>森川　博之</t>
  </si>
  <si>
    <t>もりかわ　ひろゆき</t>
  </si>
  <si>
    <t>193</t>
  </si>
  <si>
    <t>森　康通</t>
  </si>
  <si>
    <t>もり　やすみち</t>
  </si>
  <si>
    <t>192</t>
  </si>
  <si>
    <t>本山　政志</t>
  </si>
  <si>
    <t>もとやま　まさし</t>
  </si>
  <si>
    <t>191</t>
  </si>
  <si>
    <t>望月　昌樹</t>
  </si>
  <si>
    <t>もちづき　まさき</t>
  </si>
  <si>
    <t>190</t>
  </si>
  <si>
    <t>毛利　靖</t>
  </si>
  <si>
    <t>もうり　やすし</t>
  </si>
  <si>
    <t>189</t>
  </si>
  <si>
    <t>村越　功司</t>
  </si>
  <si>
    <t>むらこし　こうじ</t>
  </si>
  <si>
    <t>188</t>
  </si>
  <si>
    <t>村上　文洋</t>
  </si>
  <si>
    <t>むらかみ　ふみひろ</t>
  </si>
  <si>
    <t>187</t>
  </si>
  <si>
    <t>三輪　修平</t>
  </si>
  <si>
    <t>みわ　しゅうへい</t>
  </si>
  <si>
    <t>186</t>
  </si>
  <si>
    <t>宮﨑　昌美</t>
  </si>
  <si>
    <t>みやざき　まさみ</t>
  </si>
  <si>
    <t>185</t>
  </si>
  <si>
    <t>蓑口　恵美</t>
  </si>
  <si>
    <t>みのぐち　めぐみ</t>
  </si>
  <si>
    <t>184</t>
  </si>
  <si>
    <t>183</t>
  </si>
  <si>
    <t>三谷　泰浩</t>
  </si>
  <si>
    <t>みたに　やすひろ</t>
  </si>
  <si>
    <t>182</t>
  </si>
  <si>
    <t>水町　雅子</t>
  </si>
  <si>
    <t>みずまち　まさこ</t>
  </si>
  <si>
    <t>181</t>
  </si>
  <si>
    <t>三木　浩平</t>
  </si>
  <si>
    <t>みき　こうへい</t>
  </si>
  <si>
    <t>180</t>
  </si>
  <si>
    <t>丸田　之人</t>
  </si>
  <si>
    <t>まるた　ゆきと</t>
  </si>
  <si>
    <t>松田　孝</t>
  </si>
  <si>
    <t>まつだ　たかし</t>
  </si>
  <si>
    <t>178</t>
  </si>
  <si>
    <t>松田　俊司</t>
  </si>
  <si>
    <t>まつだ　しゅんじ</t>
  </si>
  <si>
    <t>177</t>
  </si>
  <si>
    <t>松島　隆一</t>
  </si>
  <si>
    <t>まつしま　りゅういち</t>
  </si>
  <si>
    <t>176</t>
  </si>
  <si>
    <t>松澤　佳郎</t>
  </si>
  <si>
    <t>株式会社テレコンサービス　代表取締役
慶應義塾大学SFC研究所　上席研究員</t>
  </si>
  <si>
    <t>まつざわ　よしろう</t>
  </si>
  <si>
    <t>175</t>
  </si>
  <si>
    <t>松崎　太亮</t>
  </si>
  <si>
    <t>神戸国際大学　副学長・経済学部教授
デジタル庁　オープンデータ伝道師</t>
  </si>
  <si>
    <t>まつざき　たいすけ</t>
  </si>
  <si>
    <t>174</t>
  </si>
  <si>
    <t>173</t>
  </si>
  <si>
    <t>松浦　龍基</t>
  </si>
  <si>
    <t>まつうら　たつき</t>
  </si>
  <si>
    <t>172</t>
  </si>
  <si>
    <t>松井　洋子</t>
  </si>
  <si>
    <t>まつい　ひろこ</t>
  </si>
  <si>
    <t>171</t>
  </si>
  <si>
    <t>升屋　正人</t>
  </si>
  <si>
    <t>ますや　まさと</t>
  </si>
  <si>
    <t>170</t>
  </si>
  <si>
    <t>前田　みゆき</t>
  </si>
  <si>
    <t>まえだ　みゆき</t>
  </si>
  <si>
    <t>前田　聰一郎</t>
  </si>
  <si>
    <t xml:space="preserve">株式会社Idea　Craft　代表取締役
</t>
  </si>
  <si>
    <t>まえだ　そういちろう</t>
  </si>
  <si>
    <t>168</t>
  </si>
  <si>
    <t>米田　剛</t>
  </si>
  <si>
    <t>一般社団法人ソーシャルシフトアシスト　代表理事
デジタル庁　オープンデータ伝道師</t>
  </si>
  <si>
    <t>まいた　つよし</t>
  </si>
  <si>
    <t>167</t>
  </si>
  <si>
    <t>本多　康幸</t>
  </si>
  <si>
    <t>ほんだ　やすゆき</t>
  </si>
  <si>
    <t>166</t>
  </si>
  <si>
    <t>細川　哲星</t>
  </si>
  <si>
    <t>株式会社ニューソンアンドカンパニー
株式会社イマーシブ・ラボ</t>
  </si>
  <si>
    <t>ほそかわ　てっせい</t>
  </si>
  <si>
    <t>165</t>
  </si>
  <si>
    <t>星野　晃一郎</t>
  </si>
  <si>
    <t>ほしの　こういちろう</t>
  </si>
  <si>
    <t>164</t>
  </si>
  <si>
    <t>干川　剛史</t>
  </si>
  <si>
    <t>ほしかわ　つよし</t>
  </si>
  <si>
    <t>163</t>
  </si>
  <si>
    <t>不破　泰</t>
  </si>
  <si>
    <t>ふわ　やすし</t>
  </si>
  <si>
    <t>162</t>
  </si>
  <si>
    <t>古屋　弘</t>
  </si>
  <si>
    <t>ふるや　ひろし</t>
  </si>
  <si>
    <t>161</t>
  </si>
  <si>
    <t>古川　泰人</t>
  </si>
  <si>
    <t>ふるかわ　やすと</t>
  </si>
  <si>
    <t>160</t>
  </si>
  <si>
    <t>武城　文明</t>
  </si>
  <si>
    <t>ぶじょう　ふみあき</t>
  </si>
  <si>
    <t>159</t>
  </si>
  <si>
    <t>藤村　裕一</t>
  </si>
  <si>
    <t>ふじむら　ゆういち</t>
  </si>
  <si>
    <t>158</t>
  </si>
  <si>
    <t>藤井　靖史</t>
  </si>
  <si>
    <t>ふじい　やすし</t>
  </si>
  <si>
    <t>157</t>
  </si>
  <si>
    <t>藤井　智史</t>
  </si>
  <si>
    <t>ふじい　さとし</t>
  </si>
  <si>
    <t>156</t>
  </si>
  <si>
    <t>福本　昌弘</t>
  </si>
  <si>
    <t>ふくもと　まさひろ</t>
  </si>
  <si>
    <t>155</t>
  </si>
  <si>
    <t>福野　泰介</t>
  </si>
  <si>
    <t>ふくの　たいすけ</t>
  </si>
  <si>
    <t>154</t>
  </si>
  <si>
    <t>福田　浩一</t>
  </si>
  <si>
    <t>ふくだ　こういち</t>
  </si>
  <si>
    <t>153</t>
  </si>
  <si>
    <t>福島　健一郎</t>
  </si>
  <si>
    <t>ふくしま　けんいちろう</t>
  </si>
  <si>
    <t>152</t>
  </si>
  <si>
    <t>廣川　聡美</t>
  </si>
  <si>
    <t>ひろかわ　さとみ</t>
  </si>
  <si>
    <t>151</t>
  </si>
  <si>
    <t>平本　健二</t>
  </si>
  <si>
    <t>ひらもと　けんじ</t>
  </si>
  <si>
    <t>150</t>
  </si>
  <si>
    <t>平井　聡一郎</t>
  </si>
  <si>
    <t>ひらい　そういちろう</t>
  </si>
  <si>
    <t>149</t>
  </si>
  <si>
    <t>原田　智</t>
  </si>
  <si>
    <t>はらだ　さとし</t>
  </si>
  <si>
    <t>148</t>
  </si>
  <si>
    <t>原　亮</t>
  </si>
  <si>
    <t>はら　りょう</t>
  </si>
  <si>
    <t>147</t>
  </si>
  <si>
    <t>原　秀樹</t>
  </si>
  <si>
    <t>CocreCoコンサルティング合同会社　代表（元姫路市職員）
一般社団法人官民共創未来コンソーシアム　エバンジェリスト</t>
  </si>
  <si>
    <t>はら　ひでき</t>
  </si>
  <si>
    <t>146</t>
  </si>
  <si>
    <t>早瀬　公夫</t>
  </si>
  <si>
    <t>はやせ　きみお</t>
  </si>
  <si>
    <t>145</t>
  </si>
  <si>
    <t>濱田　真輔</t>
  </si>
  <si>
    <t>大阪経済大学　教育・学習支援センター　教授
キッズデザイン協議会　フェロー</t>
  </si>
  <si>
    <t>はまだ　しんすけ</t>
  </si>
  <si>
    <t>144</t>
  </si>
  <si>
    <t>花谷　昌弘</t>
  </si>
  <si>
    <t>はなたに　まさひろ</t>
  </si>
  <si>
    <t>143</t>
  </si>
  <si>
    <t>畑井　克彦</t>
  </si>
  <si>
    <t>はたい　かつひこ</t>
  </si>
  <si>
    <t>142</t>
  </si>
  <si>
    <t>長谷川　陽子</t>
  </si>
  <si>
    <t>長谷川陽子オフィス
情報教育アナリスト</t>
  </si>
  <si>
    <t>はせがわ　ようこ</t>
  </si>
  <si>
    <t>141</t>
  </si>
  <si>
    <t>野田　哲夫</t>
  </si>
  <si>
    <t>のだ　てつお</t>
  </si>
  <si>
    <t>140</t>
  </si>
  <si>
    <t>波平　三雄</t>
  </si>
  <si>
    <t>なみひら　みつお</t>
  </si>
  <si>
    <t>139</t>
  </si>
  <si>
    <t>中山　健太</t>
  </si>
  <si>
    <t>なかやま　けんた</t>
  </si>
  <si>
    <t>138</t>
  </si>
  <si>
    <t>中村　涼子</t>
  </si>
  <si>
    <t>一般社団法人ソラトチ
アールオフィス行政書士事務所</t>
  </si>
  <si>
    <t>なかむら　りょうこ</t>
  </si>
  <si>
    <t>137</t>
  </si>
  <si>
    <t>中窪　悟</t>
  </si>
  <si>
    <t>なかくぼ　さとる</t>
  </si>
  <si>
    <t>136</t>
  </si>
  <si>
    <t>中川　斉史</t>
  </si>
  <si>
    <t>なかがわ　ひとし</t>
  </si>
  <si>
    <t>135</t>
  </si>
  <si>
    <t>長尾　飛鳥</t>
  </si>
  <si>
    <t>ながお　あすか</t>
  </si>
  <si>
    <t>134</t>
  </si>
  <si>
    <t>中尾　彰宏</t>
  </si>
  <si>
    <t>なかお　あきひろ</t>
  </si>
  <si>
    <t>133</t>
  </si>
  <si>
    <t>内藤　潤三</t>
  </si>
  <si>
    <t>ないとう　じゅんぞう</t>
  </si>
  <si>
    <t>132</t>
  </si>
  <si>
    <t>戸塚　芳之</t>
  </si>
  <si>
    <t>とつか　よしゆき</t>
  </si>
  <si>
    <t>131</t>
  </si>
  <si>
    <t>寺岡　亮</t>
  </si>
  <si>
    <t>てらおか　りょう</t>
  </si>
  <si>
    <t>130</t>
  </si>
  <si>
    <t>積田　有平</t>
  </si>
  <si>
    <t>つみた　ゆうへい</t>
  </si>
  <si>
    <t>129</t>
  </si>
  <si>
    <t>坪田　知己</t>
  </si>
  <si>
    <t>文明デザイナー
（公財）日本記者クラブ　会員</t>
  </si>
  <si>
    <t>つぼた　ともみ</t>
  </si>
  <si>
    <t>128</t>
  </si>
  <si>
    <t>筒井　大介</t>
  </si>
  <si>
    <t>つつい　だいすけ</t>
  </si>
  <si>
    <t>127</t>
  </si>
  <si>
    <t>柘植　良吾</t>
  </si>
  <si>
    <t>つげ　りょうご</t>
  </si>
  <si>
    <t>126</t>
  </si>
  <si>
    <t>千葉　大右</t>
  </si>
  <si>
    <t>ちば　だいすけ</t>
  </si>
  <si>
    <t>125</t>
  </si>
  <si>
    <t>田村　吾郎</t>
  </si>
  <si>
    <t>たむら　ごろう</t>
  </si>
  <si>
    <t>124</t>
  </si>
  <si>
    <t>種子野　亮</t>
  </si>
  <si>
    <t>たねの　りょう</t>
  </si>
  <si>
    <t>123</t>
  </si>
  <si>
    <t>田中　淳一</t>
  </si>
  <si>
    <t>たなか　じゅんいち</t>
  </si>
  <si>
    <t>122</t>
  </si>
  <si>
    <t>多田　功</t>
  </si>
  <si>
    <t>ただ　いさお</t>
  </si>
  <si>
    <t>121</t>
  </si>
  <si>
    <t>田澤　由利</t>
  </si>
  <si>
    <t>たざわ　ゆり</t>
  </si>
  <si>
    <t>120</t>
  </si>
  <si>
    <t>竹中　忍</t>
  </si>
  <si>
    <t>たけなか　しのぶ</t>
  </si>
  <si>
    <t>119</t>
  </si>
  <si>
    <t>武田　雅哉</t>
  </si>
  <si>
    <t>たけだ　まさや</t>
  </si>
  <si>
    <t>118</t>
  </si>
  <si>
    <t>武田　かおり</t>
  </si>
  <si>
    <t>たけだ　かおり</t>
  </si>
  <si>
    <t>117</t>
  </si>
  <si>
    <t>高村　弘史</t>
  </si>
  <si>
    <t>たかむら　こおし</t>
  </si>
  <si>
    <t>116</t>
  </si>
  <si>
    <t>髙橋　邦夫</t>
  </si>
  <si>
    <t>たかはし　くにお</t>
  </si>
  <si>
    <t>115</t>
  </si>
  <si>
    <t>高橋　明子</t>
  </si>
  <si>
    <t>たかはし　あきこ</t>
  </si>
  <si>
    <t>114</t>
  </si>
  <si>
    <t>高野　雅晴</t>
  </si>
  <si>
    <t>株式会社ビットメディア　代表取締役社長
第５世代モバイル推進フォーラム（5GMF）　アプリケーション委員会　利用シーンWG主査</t>
  </si>
  <si>
    <t>たかの　まさはる</t>
  </si>
  <si>
    <t>113</t>
  </si>
  <si>
    <t>高際　均</t>
  </si>
  <si>
    <t>たかぎわ　ひとし</t>
  </si>
  <si>
    <t>112</t>
  </si>
  <si>
    <t>111</t>
  </si>
  <si>
    <t>関　治之</t>
  </si>
  <si>
    <t>せき　はるゆき</t>
  </si>
  <si>
    <t>110</t>
  </si>
  <si>
    <t>109</t>
  </si>
  <si>
    <t>鈴木　昌幸</t>
  </si>
  <si>
    <t>すずき　まさゆき</t>
  </si>
  <si>
    <t>108</t>
  </si>
  <si>
    <t>鈴木　邦治</t>
  </si>
  <si>
    <t>すずき　くにはる</t>
  </si>
  <si>
    <t>107</t>
  </si>
  <si>
    <t>杉本　直也</t>
  </si>
  <si>
    <t>すぎもと　なおや</t>
  </si>
  <si>
    <t>106</t>
  </si>
  <si>
    <t>新庄　大輔</t>
  </si>
  <si>
    <t>しんじょう　だいすけ</t>
  </si>
  <si>
    <t>105</t>
  </si>
  <si>
    <t>白井　芳明</t>
  </si>
  <si>
    <t>しらい　よしあき</t>
  </si>
  <si>
    <t>104</t>
  </si>
  <si>
    <t>103</t>
  </si>
  <si>
    <t>庄司　昌彦</t>
  </si>
  <si>
    <t>武蔵大学社会学部メディア社会学科　教授
武蔵学園データサイエンス研究所　副所長</t>
  </si>
  <si>
    <t>しょうじ　まさひこ</t>
  </si>
  <si>
    <t>102</t>
  </si>
  <si>
    <t>下山　紗代子</t>
  </si>
  <si>
    <t>しもやま　さよこ</t>
  </si>
  <si>
    <t>101</t>
  </si>
  <si>
    <t>実積　寿也</t>
  </si>
  <si>
    <t>じつづみ　としや</t>
  </si>
  <si>
    <t>100</t>
  </si>
  <si>
    <t>澤出　剛治</t>
  </si>
  <si>
    <t>さわで　こおじ</t>
  </si>
  <si>
    <t>099</t>
  </si>
  <si>
    <t>澤　尚幸</t>
  </si>
  <si>
    <t>さわ　なおゆき</t>
  </si>
  <si>
    <t>098</t>
  </si>
  <si>
    <t>佐別当　隆志</t>
  </si>
  <si>
    <t>さべっとう　たかし</t>
  </si>
  <si>
    <t>097</t>
  </si>
  <si>
    <t>佐野　和也</t>
  </si>
  <si>
    <t>さの　かずや</t>
  </si>
  <si>
    <t>096</t>
  </si>
  <si>
    <t>佐藤　泰格</t>
  </si>
  <si>
    <t>さとう　ひろのり</t>
  </si>
  <si>
    <t>095</t>
  </si>
  <si>
    <t>佐藤　拓也</t>
  </si>
  <si>
    <t>YuMake株式会社　代表取締役　CEO
一般社団法人シビックテックジャパン　理事</t>
  </si>
  <si>
    <t>さとう　たくや</t>
  </si>
  <si>
    <t>094</t>
  </si>
  <si>
    <t>佐久間　智之</t>
  </si>
  <si>
    <t>さくま　ともゆき</t>
  </si>
  <si>
    <t>093</t>
  </si>
  <si>
    <t>崎山　雅子</t>
  </si>
  <si>
    <t>地方公共団体情報システム機構　理事
高知県総合企画部デジタル政策課　市町村DX推進アドバイザー</t>
  </si>
  <si>
    <t>さきやま　まさこ</t>
  </si>
  <si>
    <t>092</t>
  </si>
  <si>
    <t>坂本　世津夫</t>
  </si>
  <si>
    <t>さかもと　せつお</t>
  </si>
  <si>
    <t>091</t>
  </si>
  <si>
    <t>坂本　和彦</t>
  </si>
  <si>
    <t>さかもと　かずひこ</t>
  </si>
  <si>
    <t>090</t>
  </si>
  <si>
    <t>坂下　知司</t>
  </si>
  <si>
    <t>元　町田市役所　総務部　情報システム課　担当部長（CIO補佐官）
東京IT経営研究所　代表</t>
  </si>
  <si>
    <t>さかした　さとし</t>
  </si>
  <si>
    <t>089</t>
  </si>
  <si>
    <t>酒井　紀之</t>
  </si>
  <si>
    <t>さかい　のりゆき</t>
  </si>
  <si>
    <t>088</t>
  </si>
  <si>
    <t>酒井　一樹</t>
  </si>
  <si>
    <t>さかい　かずき</t>
  </si>
  <si>
    <t>087</t>
  </si>
  <si>
    <t>齋藤　理栄</t>
  </si>
  <si>
    <t>さいとう　りえ</t>
  </si>
  <si>
    <t>086</t>
  </si>
  <si>
    <t>齋藤　博美</t>
  </si>
  <si>
    <t>さいとう　ひろよし</t>
  </si>
  <si>
    <t>085</t>
  </si>
  <si>
    <t>米谷　雄介</t>
  </si>
  <si>
    <t>こめたに　ゆうすけ</t>
  </si>
  <si>
    <t>084</t>
  </si>
  <si>
    <t>小林　伸行</t>
  </si>
  <si>
    <t>こばやし　のぶゆき</t>
  </si>
  <si>
    <t>083</t>
  </si>
  <si>
    <t>小林　隆</t>
  </si>
  <si>
    <t>こばやし　たかし</t>
  </si>
  <si>
    <t>082</t>
  </si>
  <si>
    <t>小林　一樹</t>
  </si>
  <si>
    <t>こばやし　かずき</t>
  </si>
  <si>
    <t>081</t>
  </si>
  <si>
    <t>080</t>
  </si>
  <si>
    <t>児玉　知浩</t>
  </si>
  <si>
    <t>株式会社INFORICH 副社長 執行役員</t>
  </si>
  <si>
    <t>こだま　ともひろ</t>
  </si>
  <si>
    <t>小塩　篤史</t>
  </si>
  <si>
    <t>こしお　あつし</t>
  </si>
  <si>
    <t>078</t>
  </si>
  <si>
    <t>木暮　祐一</t>
  </si>
  <si>
    <t>こぐれ　ゆういち</t>
  </si>
  <si>
    <t>077</t>
  </si>
  <si>
    <t>國領　二郎</t>
  </si>
  <si>
    <t>こくりょう　じろう</t>
  </si>
  <si>
    <t>076</t>
  </si>
  <si>
    <t>甲田　恵子</t>
  </si>
  <si>
    <t>株式会社AsMama　Founder兼CEO
一般社団法人シェアリングエコノミー協会　理事（シェアシティ協議会　代表）</t>
  </si>
  <si>
    <t>こうだ　けいこ</t>
  </si>
  <si>
    <t>075</t>
  </si>
  <si>
    <t>小出　範幸</t>
  </si>
  <si>
    <t>こいで　のりゆき</t>
  </si>
  <si>
    <t>074</t>
  </si>
  <si>
    <t>小泉　勝志郎</t>
  </si>
  <si>
    <t>こいずみ　かつしろう</t>
  </si>
  <si>
    <t>073</t>
  </si>
  <si>
    <t>黒木　信彦</t>
  </si>
  <si>
    <t>くろき　のぶひこ</t>
  </si>
  <si>
    <t>072</t>
  </si>
  <si>
    <t>栗城　和也</t>
  </si>
  <si>
    <t>くりき　かずや</t>
  </si>
  <si>
    <t>071</t>
  </si>
  <si>
    <t>日下　光</t>
  </si>
  <si>
    <t>xID　株式会社　代表取締役　CEO
一般社団法人Govtech協会　代表理事</t>
  </si>
  <si>
    <t>くさか　ひかる</t>
  </si>
  <si>
    <t>070</t>
  </si>
  <si>
    <t>桐原　光洋</t>
  </si>
  <si>
    <t>きりはら　みつひろ</t>
  </si>
  <si>
    <t>069</t>
  </si>
  <si>
    <t>清瀬　由香</t>
  </si>
  <si>
    <t>きよせ　ゆか</t>
  </si>
  <si>
    <t>068</t>
  </si>
  <si>
    <t>木下　克己</t>
  </si>
  <si>
    <t>きのした　かつみ</t>
  </si>
  <si>
    <t>067</t>
  </si>
  <si>
    <t>北岡　有喜</t>
  </si>
  <si>
    <t>きたおか　ゆうき</t>
  </si>
  <si>
    <t>066</t>
  </si>
  <si>
    <t>喜多　耕一</t>
  </si>
  <si>
    <t>きた　こういち</t>
  </si>
  <si>
    <t>064</t>
  </si>
  <si>
    <t>岸本　晃</t>
  </si>
  <si>
    <t>株式会社プリズム　代表取締役
NPO法人くまもと未来理事長</t>
  </si>
  <si>
    <t>きしもと　あきら</t>
  </si>
  <si>
    <t>063</t>
  </si>
  <si>
    <t>菊地　俊延</t>
  </si>
  <si>
    <t>きくち　としのぶ</t>
  </si>
  <si>
    <t>062</t>
  </si>
  <si>
    <t>川島　宏一</t>
  </si>
  <si>
    <t>かわしま　ひろいち</t>
  </si>
  <si>
    <t>061</t>
  </si>
  <si>
    <t>川口　弘行</t>
  </si>
  <si>
    <t>港区役所　情報政策監（CIO補佐官）
越谷市　最高デジタル責任者（CDO）</t>
  </si>
  <si>
    <t>かわぐち　ひろゆき</t>
  </si>
  <si>
    <t>060</t>
  </si>
  <si>
    <t>川合　浩司</t>
  </si>
  <si>
    <t>かわい　ひろし</t>
  </si>
  <si>
    <t>059</t>
  </si>
  <si>
    <t>河井　孝仁</t>
  </si>
  <si>
    <t>かわい　たかよし</t>
  </si>
  <si>
    <t>058</t>
  </si>
  <si>
    <t>神脇　英司</t>
  </si>
  <si>
    <t>かみわき　ひでし</t>
  </si>
  <si>
    <t>057</t>
  </si>
  <si>
    <t>金子　春雄</t>
  </si>
  <si>
    <t>かねこ　はるお</t>
  </si>
  <si>
    <t>056</t>
  </si>
  <si>
    <t>加藤　遼</t>
  </si>
  <si>
    <t>かとう　りょう</t>
  </si>
  <si>
    <t>055</t>
  </si>
  <si>
    <t>勝屋　久</t>
  </si>
  <si>
    <t>かつや　ひさし</t>
  </si>
  <si>
    <t>054</t>
  </si>
  <si>
    <t>勝　眞一郎</t>
  </si>
  <si>
    <t>かつ　しんいちろう</t>
  </si>
  <si>
    <t>053</t>
  </si>
  <si>
    <t>葛西　純</t>
  </si>
  <si>
    <t>かさい　じゅん</t>
  </si>
  <si>
    <t>052</t>
  </si>
  <si>
    <t>小俣　博司</t>
  </si>
  <si>
    <t>おまた　ひろし</t>
  </si>
  <si>
    <t>051</t>
  </si>
  <si>
    <t>小野　桂二</t>
  </si>
  <si>
    <t>おの　けいじ</t>
  </si>
  <si>
    <t>050</t>
  </si>
  <si>
    <t>織田　友理子</t>
  </si>
  <si>
    <t>おだ　ゆりこ</t>
  </si>
  <si>
    <t>049</t>
  </si>
  <si>
    <t>岡本　真</t>
  </si>
  <si>
    <t>おかもと　まこと</t>
  </si>
  <si>
    <t>048</t>
  </si>
  <si>
    <t>岡村　久和</t>
  </si>
  <si>
    <t>おかむら　ひさかず</t>
  </si>
  <si>
    <t>047</t>
  </si>
  <si>
    <t>岡田　亮介</t>
  </si>
  <si>
    <t>株式会社フューチャーリンクネットワーク　取締役
兵庫県伊丹市CIO補佐官</t>
  </si>
  <si>
    <t>おかだ　りょうすけ</t>
  </si>
  <si>
    <t>046</t>
  </si>
  <si>
    <t>岡田　良</t>
  </si>
  <si>
    <t>おかだ　りょう</t>
  </si>
  <si>
    <t>045</t>
  </si>
  <si>
    <t>岡田　俊樹</t>
  </si>
  <si>
    <t>おかだ　としき</t>
  </si>
  <si>
    <t>044</t>
  </si>
  <si>
    <t>尾形　誠治</t>
  </si>
  <si>
    <t>おがた　せいじ</t>
  </si>
  <si>
    <t>043</t>
  </si>
  <si>
    <t>大山　水帆</t>
  </si>
  <si>
    <t>おおやま　みずほ</t>
  </si>
  <si>
    <t>042</t>
  </si>
  <si>
    <t>大薮　多可志</t>
  </si>
  <si>
    <t>NPO法人　日本海国際交流センター副理事長
金沢大学融合領域研究協力員</t>
  </si>
  <si>
    <t>おおやぶ　たかし</t>
  </si>
  <si>
    <t>041</t>
  </si>
  <si>
    <t>太田垣　恭子</t>
  </si>
  <si>
    <t>デジタル庁　オープンデータ伝道師
ANNAI　Inc.　代表取締役副社長　/　Code　for　Kyoto　代表　/　Civictech.tv　</t>
  </si>
  <si>
    <t>おおたがき　きょうこ</t>
  </si>
  <si>
    <t>039</t>
  </si>
  <si>
    <t>大高　利夫</t>
  </si>
  <si>
    <t>おおたか　としお</t>
  </si>
  <si>
    <t>038</t>
  </si>
  <si>
    <t>大島　正美</t>
  </si>
  <si>
    <t>おおしま　まさみ</t>
  </si>
  <si>
    <t>037</t>
  </si>
  <si>
    <t>大木　一浩</t>
  </si>
  <si>
    <t>おおき　かずひろ</t>
  </si>
  <si>
    <t>036</t>
  </si>
  <si>
    <t>及川　慎太郎</t>
  </si>
  <si>
    <t>おいかわ　しんたろう</t>
  </si>
  <si>
    <t>035</t>
  </si>
  <si>
    <t>遠藤　勇一</t>
  </si>
  <si>
    <t>えんどう　ゆういち</t>
  </si>
  <si>
    <t>034</t>
  </si>
  <si>
    <t>遠藤　守</t>
  </si>
  <si>
    <t>えんどう　まもる</t>
  </si>
  <si>
    <t>033</t>
  </si>
  <si>
    <t>円城寺　雄介</t>
  </si>
  <si>
    <t>えんじょうじ　ゆうすけ</t>
  </si>
  <si>
    <t>032</t>
  </si>
  <si>
    <t>浦田　真由</t>
  </si>
  <si>
    <t>うらた　まゆ</t>
  </si>
  <si>
    <t>031</t>
  </si>
  <si>
    <t>宇田川　真之</t>
  </si>
  <si>
    <t>うだがわ　さねゆき</t>
  </si>
  <si>
    <t>030</t>
  </si>
  <si>
    <t>牛島　清豪</t>
  </si>
  <si>
    <t>うしじま　せいごう</t>
  </si>
  <si>
    <t>029</t>
  </si>
  <si>
    <t>鵜澤　純子</t>
  </si>
  <si>
    <t>うざわ　じゅんこ</t>
  </si>
  <si>
    <t>028</t>
  </si>
  <si>
    <t>上前　知洋</t>
  </si>
  <si>
    <t>うえまえ　ともひろ</t>
  </si>
  <si>
    <t>026</t>
  </si>
  <si>
    <t>025</t>
  </si>
  <si>
    <t>岩瀬　義和</t>
  </si>
  <si>
    <t>いわせ　よしかず</t>
  </si>
  <si>
    <t>024</t>
  </si>
  <si>
    <t>今井　建彦</t>
  </si>
  <si>
    <t>いまい　たけひこ</t>
  </si>
  <si>
    <t>023</t>
  </si>
  <si>
    <t>井上　英幸</t>
  </si>
  <si>
    <t>いのうえ　ひでゆき</t>
  </si>
  <si>
    <t>022</t>
  </si>
  <si>
    <t>井上　泰一</t>
  </si>
  <si>
    <t>いのうえ　たいいち</t>
  </si>
  <si>
    <t>021</t>
  </si>
  <si>
    <t>井上　あい子</t>
  </si>
  <si>
    <t>ａｉ株式会社　代表取締役
総務省地域力創造アドバイザー</t>
  </si>
  <si>
    <t>いのうえ　あいこ</t>
  </si>
  <si>
    <t>020</t>
  </si>
  <si>
    <t>伊藤　文徳</t>
  </si>
  <si>
    <t>いとう　ふみのり</t>
  </si>
  <si>
    <t>019</t>
  </si>
  <si>
    <t>市瀬　英夫</t>
  </si>
  <si>
    <t>いちのせ　ひでお</t>
  </si>
  <si>
    <t>018</t>
  </si>
  <si>
    <t>市川　博之</t>
  </si>
  <si>
    <t>一般社団法人シビックテック・ラボ　代表理事
東京造形大学　特任教授</t>
  </si>
  <si>
    <t>いちかわ　ひろゆき</t>
  </si>
  <si>
    <t>017</t>
  </si>
  <si>
    <t>板倉　陽一郎</t>
  </si>
  <si>
    <t>ひかり総合法律事務所パートナー弁護士
理化学研究所革新知能統合研究センター客員主管研究員</t>
  </si>
  <si>
    <t>いたくら　よういちろう</t>
  </si>
  <si>
    <t>016</t>
  </si>
  <si>
    <t>石山　アンジュ</t>
  </si>
  <si>
    <t>いしやま　あんじゅ</t>
  </si>
  <si>
    <t>015</t>
  </si>
  <si>
    <t>石塚　敏之</t>
  </si>
  <si>
    <t>いしつか　としゆき</t>
  </si>
  <si>
    <t>014</t>
  </si>
  <si>
    <t>石塚　清香</t>
  </si>
  <si>
    <t>いしづか　さやか</t>
  </si>
  <si>
    <t>013</t>
  </si>
  <si>
    <t>石井　重成</t>
  </si>
  <si>
    <t>いしい　かずのり</t>
  </si>
  <si>
    <t>012</t>
  </si>
  <si>
    <t>生駒　祐一</t>
  </si>
  <si>
    <t>いこま　ゆういち</t>
  </si>
  <si>
    <t>011</t>
  </si>
  <si>
    <t>池田　昌人</t>
  </si>
  <si>
    <t>いけだ　まさと</t>
  </si>
  <si>
    <t>010</t>
  </si>
  <si>
    <t>家中　賢作</t>
  </si>
  <si>
    <t>いえなか　けんさく</t>
  </si>
  <si>
    <t>009</t>
  </si>
  <si>
    <t>安藤　未希</t>
  </si>
  <si>
    <t>あんどう　みき</t>
  </si>
  <si>
    <t>008</t>
  </si>
  <si>
    <t>荒木　克彦</t>
  </si>
  <si>
    <t>あらき　かつひこ</t>
  </si>
  <si>
    <t>007</t>
  </si>
  <si>
    <t>新井　千乃</t>
  </si>
  <si>
    <t>あらい　ちの</t>
  </si>
  <si>
    <t>006</t>
  </si>
  <si>
    <t>新井　イスマイル</t>
  </si>
  <si>
    <t>あらい　いすまいる</t>
  </si>
  <si>
    <t>005</t>
  </si>
  <si>
    <t>東　富彦</t>
  </si>
  <si>
    <t>あずま　とみひこ</t>
  </si>
  <si>
    <t>004</t>
  </si>
  <si>
    <t>浅見　良雄</t>
  </si>
  <si>
    <t>あさみ　よしお</t>
  </si>
  <si>
    <t>003</t>
  </si>
  <si>
    <t>淺野　隆夫</t>
  </si>
  <si>
    <t>あさの　たかお</t>
  </si>
  <si>
    <t>002</t>
  </si>
  <si>
    <t>青木　和人</t>
  </si>
  <si>
    <t>あおき　かずと</t>
  </si>
  <si>
    <t>001</t>
  </si>
  <si>
    <t>会田　和子</t>
  </si>
  <si>
    <t>あいだ　かずこ</t>
  </si>
  <si>
    <t>委嘱者</t>
    <rPh sb="0" eb="2">
      <t>イショク</t>
    </rPh>
    <rPh sb="2" eb="3">
      <t>シャ</t>
    </rPh>
    <phoneticPr fontId="28"/>
  </si>
  <si>
    <t>ICT活用広報</t>
  </si>
  <si>
    <t>防災</t>
  </si>
  <si>
    <t>デジタルデバイド対策</t>
  </si>
  <si>
    <t>自治体セキュリティ</t>
  </si>
  <si>
    <t>行政手続オンライン化</t>
  </si>
  <si>
    <t>自治体システムの標準化・共通化</t>
  </si>
  <si>
    <t>人材（外部人材活用）</t>
  </si>
  <si>
    <t>人材（ＤＸに関する知識習得・研修・育成）</t>
  </si>
  <si>
    <t>人材（ＤＸ推進のための機運の醸成）</t>
  </si>
  <si>
    <t>所属役職</t>
    <rPh sb="0" eb="2">
      <t>ショゾク</t>
    </rPh>
    <rPh sb="2" eb="4">
      <t>ヤクショク</t>
    </rPh>
    <phoneticPr fontId="28"/>
  </si>
  <si>
    <t>ふりがな</t>
    <phoneticPr fontId="28"/>
  </si>
  <si>
    <t>管区</t>
    <rPh sb="0" eb="2">
      <t>カンク</t>
    </rPh>
    <phoneticPr fontId="28"/>
  </si>
  <si>
    <t>No.</t>
    <phoneticPr fontId="28"/>
  </si>
  <si>
    <t>※随時更新中</t>
    <phoneticPr fontId="12"/>
  </si>
  <si>
    <t>両方対応可能</t>
    <rPh sb="0" eb="2">
      <t>リョウホウ</t>
    </rPh>
    <rPh sb="2" eb="4">
      <t>タイオウ</t>
    </rPh>
    <rPh sb="4" eb="6">
      <t>カノウ</t>
    </rPh>
    <phoneticPr fontId="9"/>
  </si>
  <si>
    <t>該当分野における講演可能</t>
    <rPh sb="0" eb="2">
      <t>ガイトウ</t>
    </rPh>
    <rPh sb="2" eb="4">
      <t>ブンヤ</t>
    </rPh>
    <rPh sb="8" eb="10">
      <t>コウエン</t>
    </rPh>
    <rPh sb="10" eb="12">
      <t>カノウ</t>
    </rPh>
    <phoneticPr fontId="9"/>
  </si>
  <si>
    <t>該当分野における助言可能</t>
    <rPh sb="0" eb="2">
      <t>ガイトウ</t>
    </rPh>
    <rPh sb="2" eb="4">
      <t>ブンヤ</t>
    </rPh>
    <rPh sb="8" eb="10">
      <t>ジョゲン</t>
    </rPh>
    <rPh sb="10" eb="12">
      <t>カノウ</t>
    </rPh>
    <phoneticPr fontId="9"/>
  </si>
  <si>
    <t>重点派遣</t>
    <rPh sb="0" eb="2">
      <t>ジュウテン</t>
    </rPh>
    <rPh sb="2" eb="4">
      <t>ハケン</t>
    </rPh>
    <phoneticPr fontId="9"/>
  </si>
  <si>
    <t>指名</t>
    <rPh sb="0" eb="2">
      <t>シメイ</t>
    </rPh>
    <phoneticPr fontId="9"/>
  </si>
  <si>
    <t>４．</t>
    <phoneticPr fontId="9"/>
  </si>
  <si>
    <t>プロジェクトマネジメント支援</t>
  </si>
  <si>
    <t>D48</t>
  </si>
  <si>
    <t>D49</t>
  </si>
  <si>
    <t>D50</t>
  </si>
  <si>
    <t>D51</t>
  </si>
  <si>
    <t>D52</t>
  </si>
  <si>
    <t>D53</t>
  </si>
  <si>
    <t>D54</t>
  </si>
  <si>
    <t>D55</t>
  </si>
  <si>
    <t>D56</t>
  </si>
  <si>
    <t>D57</t>
  </si>
  <si>
    <t>D58</t>
  </si>
  <si>
    <t>D59</t>
  </si>
  <si>
    <t>D60</t>
  </si>
  <si>
    <t>D61</t>
  </si>
  <si>
    <t>4月30日（木）の15時が締め切りです。
期日に間に合わない時は、事務局へご相談ください。</t>
    <rPh sb="6" eb="7">
      <t>モク</t>
    </rPh>
    <rPh sb="21" eb="23">
      <t>キジツ</t>
    </rPh>
    <rPh sb="24" eb="25">
      <t>マ</t>
    </rPh>
    <rPh sb="26" eb="27">
      <t>ア</t>
    </rPh>
    <rPh sb="30" eb="31">
      <t>トキ</t>
    </rPh>
    <rPh sb="33" eb="36">
      <t>ジムキョク</t>
    </rPh>
    <rPh sb="38" eb="40">
      <t>ソウダン</t>
    </rPh>
    <phoneticPr fontId="9"/>
  </si>
  <si>
    <t>令和７年度地域情報化アドバイザー制度に応募いただきありがとうございます。</t>
    <rPh sb="0" eb="2">
      <t>レイワ</t>
    </rPh>
    <rPh sb="3" eb="5">
      <t>ネンド</t>
    </rPh>
    <rPh sb="4" eb="5">
      <t>ド</t>
    </rPh>
    <rPh sb="16" eb="18">
      <t>セイド</t>
    </rPh>
    <rPh sb="19" eb="21">
      <t>オウボ</t>
    </rPh>
    <phoneticPr fontId="9"/>
  </si>
  <si>
    <t>令和７年度　地域情報化アドバイザー制度活用報告書</t>
    <rPh sb="0" eb="2">
      <t>レイワ</t>
    </rPh>
    <rPh sb="3" eb="5">
      <t>ネンド</t>
    </rPh>
    <rPh sb="17" eb="19">
      <t>セイド</t>
    </rPh>
    <rPh sb="19" eb="21">
      <t>カツヨウ</t>
    </rPh>
    <rPh sb="21" eb="24">
      <t>ホウコクショ</t>
    </rPh>
    <phoneticPr fontId="9"/>
  </si>
  <si>
    <t>６月３０日（月）の15時が締め切りです。
期日に間に合わない時は、事務局へご相談ください。</t>
    <phoneticPr fontId="9"/>
  </si>
  <si>
    <t>７月３１日（木）の15時が締め切りです。
期日に間に合わない時は、事務局へご相談ください。</t>
    <phoneticPr fontId="9"/>
  </si>
  <si>
    <t>８月２９日（金）の15時が締め切りです。
期日に間に合わない時は、事務局へご相談ください。</t>
    <phoneticPr fontId="9"/>
  </si>
  <si>
    <t>９月３０日（火）の15時が締め切りです。
期日に間に合わない時は、事務局へご相談ください。</t>
    <phoneticPr fontId="9"/>
  </si>
  <si>
    <t>１０月３１日（金）の15時が締め切りです。
期日に間に合わない時は、事務局へご相談ください。</t>
    <phoneticPr fontId="9"/>
  </si>
  <si>
    <t>１１月２８日（金）の15時が締め切りです。
期日に間に合わない時は、事務局へご相談ください。</t>
    <phoneticPr fontId="9"/>
  </si>
  <si>
    <r>
      <t>※日程は申請締切翌日から５営業日以降、</t>
    </r>
    <r>
      <rPr>
        <sz val="11"/>
        <color rgb="FFFF0000"/>
        <rFont val="HG丸ｺﾞｼｯｸM-PRO"/>
        <family val="3"/>
        <charset val="128"/>
      </rPr>
      <t>令和８年２月２７日(金)</t>
    </r>
    <r>
      <rPr>
        <sz val="11"/>
        <rFont val="HG丸ｺﾞｼｯｸM-PRO"/>
        <family val="3"/>
        <charset val="128"/>
      </rPr>
      <t>までで記入ください</t>
    </r>
    <rPh sb="1" eb="3">
      <t>ニッテイ</t>
    </rPh>
    <rPh sb="4" eb="6">
      <t>シンセイ</t>
    </rPh>
    <rPh sb="6" eb="8">
      <t>シメキリ</t>
    </rPh>
    <rPh sb="8" eb="10">
      <t>ヨクジツ</t>
    </rPh>
    <rPh sb="13" eb="16">
      <t>エイギョウビ</t>
    </rPh>
    <rPh sb="16" eb="18">
      <t>イコウ</t>
    </rPh>
    <rPh sb="19" eb="21">
      <t>レイワ</t>
    </rPh>
    <rPh sb="22" eb="23">
      <t>ネン</t>
    </rPh>
    <rPh sb="24" eb="25">
      <t>ガツ</t>
    </rPh>
    <rPh sb="27" eb="28">
      <t>ニチ</t>
    </rPh>
    <rPh sb="29" eb="30">
      <t>キン</t>
    </rPh>
    <rPh sb="34" eb="36">
      <t>キニュウ</t>
    </rPh>
    <phoneticPr fontId="9"/>
  </si>
  <si>
    <t>５月３０日（金）の15時が締め切りです。
期日に間に合わない時は、事務局へご相談ください。</t>
    <phoneticPr fontId="9"/>
  </si>
  <si>
    <t>①実地を含む最大3日間の派遣</t>
    <rPh sb="1" eb="3">
      <t>ジッチ</t>
    </rPh>
    <rPh sb="4" eb="5">
      <t>フク</t>
    </rPh>
    <rPh sb="6" eb="8">
      <t>サイダイ</t>
    </rPh>
    <rPh sb="9" eb="11">
      <t>ニチカン</t>
    </rPh>
    <rPh sb="12" eb="14">
      <t>ハケン</t>
    </rPh>
    <phoneticPr fontId="9"/>
  </si>
  <si>
    <t>②オンラインのみの派遣</t>
    <phoneticPr fontId="9"/>
  </si>
  <si>
    <t>　地域情報化アドバイザーの派遣の対応をお選びください。</t>
    <phoneticPr fontId="9"/>
  </si>
  <si>
    <t>３．派遣形態</t>
    <phoneticPr fontId="9"/>
  </si>
  <si>
    <t>EBPM（エビデンスに基づく政策立案）</t>
  </si>
  <si>
    <t>AI活用</t>
  </si>
  <si>
    <t>生成AI活用</t>
  </si>
  <si>
    <t>５Ｇ</t>
  </si>
  <si>
    <t>RPA導入</t>
  </si>
  <si>
    <t>計画策定支援</t>
  </si>
  <si>
    <t>自治体システム調達
地域情報プラットフォーム</t>
    <phoneticPr fontId="9"/>
  </si>
  <si>
    <t>ネットワークインフラ
（Ｗｉ-Ｆｉ／ＬＰＷＡ／光ネットワーク）</t>
    <phoneticPr fontId="9"/>
  </si>
  <si>
    <t>K/L</t>
  </si>
  <si>
    <t>複数希望</t>
  </si>
  <si>
    <t>ソート用</t>
  </si>
  <si>
    <t>派遣回数</t>
  </si>
  <si>
    <t>実施予定日</t>
  </si>
  <si>
    <t>団体名</t>
  </si>
  <si>
    <t>住所</t>
  </si>
  <si>
    <t>担当者部署(属性)</t>
  </si>
  <si>
    <t>部署</t>
  </si>
  <si>
    <t>その他：理由</t>
  </si>
  <si>
    <t>プロジェクト組成</t>
  </si>
  <si>
    <t>区分</t>
  </si>
  <si>
    <t>管区</t>
  </si>
  <si>
    <t>講演</t>
  </si>
  <si>
    <t>依頼方法</t>
  </si>
  <si>
    <t>アドバイザー一覧シートの活用：</t>
  </si>
  <si>
    <t>第一候補者</t>
  </si>
  <si>
    <t>指名理由</t>
  </si>
  <si>
    <t>第二候補者</t>
  </si>
  <si>
    <t>第三候補者</t>
  </si>
  <si>
    <t>共有可否</t>
  </si>
  <si>
    <t>担当者部署属性</t>
  </si>
  <si>
    <t>支援方法</t>
  </si>
  <si>
    <t>プ</t>
  </si>
  <si>
    <t>オンライン</t>
  </si>
  <si>
    <t>APPLIC記入欄</t>
  </si>
  <si>
    <t>ネットワークインフラ
（Ｗｉ-Ｆｉ／ＬＰＷＡ／光ネットワーク）</t>
  </si>
  <si>
    <t>D62</t>
  </si>
  <si>
    <t>自治体システム調達
地域情報プラットフォーム</t>
  </si>
  <si>
    <t>F47</t>
  </si>
  <si>
    <t>F48</t>
  </si>
  <si>
    <t>F49</t>
  </si>
  <si>
    <t>F50</t>
  </si>
  <si>
    <t>F51</t>
  </si>
  <si>
    <t>F52</t>
  </si>
  <si>
    <t>F53</t>
  </si>
  <si>
    <t>F54</t>
  </si>
  <si>
    <t>F55</t>
  </si>
  <si>
    <t>F56</t>
  </si>
  <si>
    <t>F57</t>
  </si>
  <si>
    <t>F58</t>
  </si>
  <si>
    <t>F59</t>
  </si>
  <si>
    <t>F60</t>
  </si>
  <si>
    <t>F61</t>
  </si>
  <si>
    <t>令和７年度地域情報化アドバイザー一覧</t>
    <phoneticPr fontId="12"/>
  </si>
  <si>
    <t>RPA導入</t>
    <phoneticPr fontId="9"/>
  </si>
  <si>
    <t>デジタル人材確保・育成（５）</t>
    <phoneticPr fontId="9"/>
  </si>
  <si>
    <t>データ利活用分野 (４)</t>
    <phoneticPr fontId="9"/>
  </si>
  <si>
    <t>インフラ分野(６)</t>
    <phoneticPr fontId="9"/>
  </si>
  <si>
    <t>地域社会DX (14)</t>
    <phoneticPr fontId="9"/>
  </si>
  <si>
    <t>自治体DX (５)</t>
    <phoneticPr fontId="9"/>
  </si>
  <si>
    <t>青木　一剛</t>
  </si>
  <si>
    <t>粟津　千草​</t>
  </si>
  <si>
    <t>伊藤　吉也</t>
  </si>
  <si>
    <t>井上　勝</t>
    <rPh sb="0" eb="2">
      <t>イノウエ</t>
    </rPh>
    <rPh sb="3" eb="4">
      <t>マサル</t>
    </rPh>
    <phoneticPr fontId="19"/>
  </si>
  <si>
    <t>上田　健次</t>
  </si>
  <si>
    <t>上村　州史</t>
  </si>
  <si>
    <t>碓井　洋寿</t>
  </si>
  <si>
    <t>内山　淳</t>
  </si>
  <si>
    <t>遠藤　芳行</t>
  </si>
  <si>
    <t>岡本　悟</t>
  </si>
  <si>
    <t>押川　裕也</t>
  </si>
  <si>
    <t>小田　信治​</t>
  </si>
  <si>
    <t>加藤　英夫</t>
  </si>
  <si>
    <t>小岩　正貴​</t>
  </si>
  <si>
    <t>椎名　隆之</t>
  </si>
  <si>
    <t>志知　貴文</t>
  </si>
  <si>
    <t>杉原　美智子</t>
  </si>
  <si>
    <t>大喜　康生</t>
  </si>
  <si>
    <t>髙尾　芳彦​</t>
  </si>
  <si>
    <t>瀧本　陽一</t>
  </si>
  <si>
    <t>竹内　和雄</t>
  </si>
  <si>
    <t>谷　正友</t>
  </si>
  <si>
    <t>中村　祥子</t>
  </si>
  <si>
    <t>新谷　聖</t>
  </si>
  <si>
    <t>西村　宜三​</t>
  </si>
  <si>
    <t>原田　隆史​</t>
  </si>
  <si>
    <t>平子　紘平</t>
  </si>
  <si>
    <t>広岡　淳二</t>
  </si>
  <si>
    <t>別所　正博</t>
  </si>
  <si>
    <t>栁田　公市</t>
  </si>
  <si>
    <t>山本　孝</t>
  </si>
  <si>
    <t>吉田　健太郎</t>
  </si>
  <si>
    <t>吉田　基晴</t>
  </si>
  <si>
    <t>223</t>
  </si>
  <si>
    <t>224</t>
  </si>
  <si>
    <t>225</t>
  </si>
  <si>
    <t>226</t>
  </si>
  <si>
    <t>227</t>
  </si>
  <si>
    <t>228</t>
  </si>
  <si>
    <t>229</t>
  </si>
  <si>
    <t>065</t>
  </si>
  <si>
    <t>230</t>
  </si>
  <si>
    <t>231</t>
  </si>
  <si>
    <t>232</t>
  </si>
  <si>
    <t>233</t>
  </si>
  <si>
    <t>234</t>
  </si>
  <si>
    <t>235</t>
  </si>
  <si>
    <t>236</t>
  </si>
  <si>
    <t>237</t>
  </si>
  <si>
    <t>238</t>
  </si>
  <si>
    <t>239</t>
  </si>
  <si>
    <t>240</t>
  </si>
  <si>
    <t>241</t>
  </si>
  <si>
    <t>242</t>
  </si>
  <si>
    <t>243</t>
  </si>
  <si>
    <t>244</t>
  </si>
  <si>
    <t>245</t>
  </si>
  <si>
    <t>246</t>
  </si>
  <si>
    <t>247</t>
  </si>
  <si>
    <t>https://www.r-ict-advisor.jp/prom/chiiki_adviser/R7_profile/</t>
    <phoneticPr fontId="28"/>
  </si>
  <si>
    <t>あおき　いっこう</t>
  </si>
  <si>
    <t>あわづ　ちぐさ</t>
  </si>
  <si>
    <t>いとう　よしなり</t>
  </si>
  <si>
    <t>いのうえ　まさる</t>
  </si>
  <si>
    <t>うえだ　けんじ</t>
  </si>
  <si>
    <t>うえむら　しゅうし</t>
  </si>
  <si>
    <t>うすい　ひろひさ</t>
  </si>
  <si>
    <t>うちやま　あつし</t>
  </si>
  <si>
    <t>えんどう　よしゆき</t>
  </si>
  <si>
    <t>おかもと　さとる</t>
  </si>
  <si>
    <t>おしかわ　ひろや</t>
  </si>
  <si>
    <t>おだ　しんじ</t>
  </si>
  <si>
    <t>かとう　ひでお</t>
  </si>
  <si>
    <t>こいわ　まさき</t>
  </si>
  <si>
    <t>しいな　たかゆき</t>
  </si>
  <si>
    <t>しち　たかふみ</t>
  </si>
  <si>
    <t>すぎはら　みちこ</t>
  </si>
  <si>
    <t>だいき　やすお</t>
  </si>
  <si>
    <t>たかお　よしひこ</t>
  </si>
  <si>
    <t>たきもと　よういち</t>
  </si>
  <si>
    <t>たけうち　かずお</t>
  </si>
  <si>
    <t>たに　まさとも</t>
  </si>
  <si>
    <t>なかむら　しょうこ</t>
  </si>
  <si>
    <t>にいや　せい</t>
  </si>
  <si>
    <t>にしむら　のりかず</t>
  </si>
  <si>
    <t>はらだ　たかし</t>
  </si>
  <si>
    <t>ひらこ　こうへい</t>
  </si>
  <si>
    <t>ひろおか　じゅんじ</t>
  </si>
  <si>
    <t>べっしょ　まさひろ</t>
  </si>
  <si>
    <t>やまもと　たかし</t>
  </si>
  <si>
    <t>よしだ　もとはる</t>
  </si>
  <si>
    <t>マルマケ　代表社長・CEO
元日本コカ・コーラ　スプライトブランドマネージャー</t>
  </si>
  <si>
    <t>福井県立大学 地域経済研究所　教授
オープンデータ実践会　代表</t>
  </si>
  <si>
    <t>札幌市役所　まちづくり政策局　政策企画部　プロジェクト担当部長
（一社）札幌マンガ・図書等活用まちづくり機構　事務局長</t>
  </si>
  <si>
    <t>地方公共団体情報システム機構　理事
小鹿野町特定地域づくり事業協同組合　理事兼事務局長</t>
  </si>
  <si>
    <t>中津市 DX推進監</t>
  </si>
  <si>
    <t>奈良先端科学技術大学院大学 総合情報基盤センター 准教授</t>
  </si>
  <si>
    <t>朝日航洋株式会社　G空間研究所　研究員</t>
  </si>
  <si>
    <t>名古屋大学 未来社会創造機構 モビリティ社会研究所 / 卓越大学院プログラムTMI  客員教授
ブルーインフラストラクチャー合同会社 顧問</t>
  </si>
  <si>
    <t>株式会社 ジェイコムウエスト　地域コミュニケーション統括部　情報リテラシーアドバイザー</t>
  </si>
  <si>
    <t>株式会社インフォハント　代表取締役</t>
  </si>
  <si>
    <t>つくば市政策イノベーション部デジタル政策課　課長補佐</t>
  </si>
  <si>
    <t>ソフトバンク株式会社 CSR本部長兼ESG推進室長
公益財団法人子ども未来支援財団 専務理事</t>
  </si>
  <si>
    <t>テラスマイル株式会社　代表取締役</t>
  </si>
  <si>
    <t>青森大学社会学部 准教授
一般社団法人地域・人材共創機構 代表理事</t>
  </si>
  <si>
    <t>一般社団法人コード・フォー・ジャパン GovTech推進コンサルタント
真鶴町CxO補佐官</t>
  </si>
  <si>
    <t>オフィス向山　代表
筑波総研株式会社　顧問</t>
  </si>
  <si>
    <t>一般社団法人シェアリングエコノミー協会 代表理事
デジタル庁シェアリングエコノミー伝道師</t>
  </si>
  <si>
    <t>大阪府　CDO　兼　スマートシティ戦略部長</t>
  </si>
  <si>
    <t>会津若松市役所 企画政策部 情報戦略課</t>
  </si>
  <si>
    <t>フォーティネットジャパン合同会社　パブリックソリューションビジネス本部　第三ビジネス部　部長</t>
  </si>
  <si>
    <t>株式会社野村総合研究所社会システムコンサルティング部・プリンシパル</t>
  </si>
  <si>
    <t>一般社団法人九州テレコム振興センター　主席研究員</t>
  </si>
  <si>
    <t>MICTA 代表</t>
  </si>
  <si>
    <t>元仙台市情報政策部長
Ａ＆Ｉ研究所</t>
  </si>
  <si>
    <t>株式会社デジコンキューブ　代表取締役社長
ふじみや株式会社　代表取締役</t>
  </si>
  <si>
    <t>公益財団法人九州先端科学技術研究所(ISIT) オープンイノベーション・ラボ　イノベーション・アーキテクト
Code for Kumamoto 運営</t>
  </si>
  <si>
    <t>一般社団法人立科町振興公社、事務局長
立科町企画課付（公社へ派遣）</t>
  </si>
  <si>
    <t>松阪市企画振興部経営企画課政策経営係長</t>
  </si>
  <si>
    <t>株式会社テレワークマネジメント　マネージャー</t>
  </si>
  <si>
    <t>株式会社ローカルメディアラボ　代表取締役
デジタル庁オープンデータ伝道師</t>
  </si>
  <si>
    <t>当別町企画部デジタル都市推進課 主幹</t>
  </si>
  <si>
    <t xml:space="preserve"> 国立研究開発法人 防災科学技術研究所    社会防災研究領域 災害過程研究部門 </t>
  </si>
  <si>
    <t>長野県長野市役所　総務部情報化推進グループ情報システム課　DX推進専門員
富士通Japan株式会社　Public&amp;Education事業本部ビジネス変革室　マネージャー</t>
  </si>
  <si>
    <t>名古屋大学 大学院情報学研究科　准教授
デジタル庁　オープンデータ伝道師</t>
  </si>
  <si>
    <t>佐賀県　農林水産部　企画主幹
早稲田大学デモクラシー創造研究所、Manikenプラクティショナー</t>
  </si>
  <si>
    <t>名古屋大学大学院情報学研究科・准教授
一宮市役所・CIO補佐監</t>
  </si>
  <si>
    <t>北九州市 保健福祉局 保険年金課 システム担当係長
山口県美祢市 ＤＸ推進アドバイザー、ＣＩＯ補佐官</t>
  </si>
  <si>
    <t>特定非営利活動法人 Digital Government Labs 副代表理事
千葉市 情報統括副管理者（CIO補佐監）</t>
  </si>
  <si>
    <t>北見市　総務部　職員課　人材育成担当課長</t>
  </si>
  <si>
    <t>NECソリューションイノベータ株式会社デジタルヘルスケア・未来都市統括部 シニアプロフェッショナル
早稲田大学グローバルエデュケーションセンター 非常勤講師</t>
  </si>
  <si>
    <t>一般社団法人データクレイドル　代表理事
デジタル庁　オープンデータ伝道師</t>
  </si>
  <si>
    <t>元藤沢市総務部担当部長兼ＩＴ推進課長
消防庁 災害情報伝達手段アドバイザー</t>
  </si>
  <si>
    <t>一般社団法人デジタル広域推進機構　代表理事
MIZUHOデジタルサポート　代表</t>
  </si>
  <si>
    <t>ネットワンシステムズ株式会社　中部事業本部　エキスパート</t>
  </si>
  <si>
    <t>愛知県豊田市上下水道局上下水企画課　主幹</t>
  </si>
  <si>
    <t>一般社団法人沖縄新ＩＴビジネス創出促進協議会　顧問
沖縄国際大学非常勤講師</t>
  </si>
  <si>
    <t>亜細亜大学　都市創造学部　教授　学部長</t>
  </si>
  <si>
    <t>三重県総務部広聴広報課　副課長</t>
  </si>
  <si>
    <t>アカデミック・リソース・ガイド株式会社（arg）代表
株式会社C&amp;Yパートナーズ顧問</t>
  </si>
  <si>
    <t>前奄美市商工観光情報部デジタル戦略課長兼働き方改革推進監
奄美市教育委員会事務局学び・スポーツ推進課長</t>
  </si>
  <si>
    <t>情報セキュリティ大学院大学客員研究員
一般社団法人オープンガバメント・コンソーシアム サイバーセキュリティ分科会主査</t>
  </si>
  <si>
    <t>特定非営利活動法人ウィーログ　代表理事
特定非営利活動法人PADM　代表</t>
  </si>
  <si>
    <t>株式会社アイ・ティ・シー・キューブ　代表取締役</t>
  </si>
  <si>
    <t>一般社団法人 シビックテックジャパン 代表理事
東京大学空間情報科学研究センター 特任研究員</t>
  </si>
  <si>
    <t>AI DataBank株式会社　顧問</t>
  </si>
  <si>
    <t>サイバー大学　IT総合学部　教授
鹿児島大学大学院　理工学研究科　特任教授</t>
  </si>
  <si>
    <t>勝屋久事務所 代表</t>
  </si>
  <si>
    <t>KDDI株式会社ビジネスデザイン本部地域共創室・エキスパート</t>
  </si>
  <si>
    <t>総務省地域力創造アドバイザー
デジタル庁シェアリングエコノミー伝道師</t>
  </si>
  <si>
    <t>元 自治体職員　元 塩尻市CTO（最高情報技術責任者）　</t>
  </si>
  <si>
    <t>姫路市役所　デジタル戦略本部　デジタル戦略室　課長補佐</t>
  </si>
  <si>
    <t>東海大学文化社会学部広報メディア学科客員教授
合同会社公共コミュニケーション研究所代表CEO</t>
  </si>
  <si>
    <t>川合経営システム研究所　代表</t>
  </si>
  <si>
    <t>筑波大学システム情報系 特令教授</t>
  </si>
  <si>
    <t>三井物産セキュアディレクション（株）公共事業部　プリンシパルコンサルタント</t>
  </si>
  <si>
    <t>朝日航洋株式会社　空間情報事業本部　自治体アセット事業部　自治体DX推進室</t>
  </si>
  <si>
    <t>社会医療法人岡本病院（財団）京都岡本記念病院　副院長
特定非営利活動法人日本サスティナブル・コミュニティ・センター　顧問</t>
  </si>
  <si>
    <t>特定非営利活動法人情報化連携推進機構
一般社団法人GIS支援センター</t>
  </si>
  <si>
    <t>株式会社ザップクラップ　取締役、特定非営利活動法人ウィズワーク・ラボ　共同創設者</t>
  </si>
  <si>
    <t>中小企業診断士事務所ナレッジケース 代表
元 熊本市 情報システム統括担当首席審議員</t>
  </si>
  <si>
    <t>のどかサポート合同会社　代表社員</t>
  </si>
  <si>
    <t>中部電力株式会社　事業創造本部　部長
一般社団法人　日本IT団体連盟　情報銀行推進委員会　事務局長</t>
  </si>
  <si>
    <t>株式会社テセラクト代表取締役社長
シニアプログラミングネットワーク代表</t>
  </si>
  <si>
    <t>株式会社宙　代表取締役社長</t>
  </si>
  <si>
    <t>株式会社　地域協奏事務所　代表取締役社長
神戸学院大学　非常勤講師</t>
  </si>
  <si>
    <t>共愛学園前橋国際大学前橋国際大学デジタル共創研究センター長
早稲田大学ビジネス・ファイナンスセンター研究院教授</t>
  </si>
  <si>
    <t>名桜大学人間健康学部健康情報学科　教授
沖縄県伊平屋村　最高デジタル責任者（CDO）</t>
  </si>
  <si>
    <t>麗澤大学　工学部　情報システム工学専攻　教授
株式会社HYPER CUBE　取締役CTO</t>
  </si>
  <si>
    <t>信州大学 学術研究院 工学系・教授</t>
  </si>
  <si>
    <t>東海大学　政治経済学部　教授</t>
  </si>
  <si>
    <t>株式会社スマートリンク北海道
Blue Planet Sensing株式会社</t>
  </si>
  <si>
    <t>香川大学DX推進研究センター　教授</t>
  </si>
  <si>
    <t>深谷市 企画財政部ＩＣＴ推進室　係長
デジタル庁　窓口BPRアドバイザー</t>
  </si>
  <si>
    <t>一般社団法人コード・フォー・ジャパン
元経済産業省デジタル化推進マネージャ（初代）</t>
  </si>
  <si>
    <t>株式会社ソフトウエア開発代表取締役社長
東北情報通信懇談会事務局長</t>
  </si>
  <si>
    <t>アイアグリ株式会社　経営企画室　室長代理
特定非営利活動法人　農業支援センター　センター長</t>
  </si>
  <si>
    <t>四国情報通信懇談会　副会長</t>
  </si>
  <si>
    <t>PRDESIGN JAPAN代表取締役</t>
  </si>
  <si>
    <t>都城市総合政策部デジタル統括課副課長
デジタル庁窓口ＢＰＲアドバイザー</t>
  </si>
  <si>
    <t>京セラみらいエンビジョン株式会社 デジタルプラットフォーム事業部 プラットフォームサービス部 ソリューションサービス課 責任者</t>
  </si>
  <si>
    <t>株式会社アドレス　代表取締役社長
一般社団法人シェアリングエコノミー協会　理事</t>
  </si>
  <si>
    <t>一般社団法人Community Future Design 代表理事
慶應義塾大学SFC研究所　上席所員</t>
  </si>
  <si>
    <t>日本コムシス株式会社　ITビジネス事業本部　ビジネス開発推進部　副部長
小樽商科大学　特認教授</t>
  </si>
  <si>
    <t>大日本印刷株式会社　モビリティ事業部　新事業開発部　部長</t>
  </si>
  <si>
    <t>富士通Japan株式会社　Public＆Education事業本部　Consulting Office</t>
  </si>
  <si>
    <t>中央大学　総合政策学部　教授</t>
  </si>
  <si>
    <t>一般社団法人リンクデータ　代表理事
インフォ・ラウンジ株式会社　取締役 / データスチュワード</t>
  </si>
  <si>
    <t>株式会社つうけんマーケティング部長
国立大学法人室蘭工業大学デジタルキャンパス推進室CDO補佐</t>
  </si>
  <si>
    <t>（独）情報処理推進機構[IPA]　エキスパート</t>
  </si>
  <si>
    <t>フォーアディールジャパン株式会社　代表取締役社長
社長室　アシスタント</t>
  </si>
  <si>
    <t>静岡県デジタル戦略課　参事</t>
  </si>
  <si>
    <t>沖縄県東村役場 地域力創造アドバイザー 
総務省 地方公共団体の経営・財務マネジメント強化事業 アドバイザー</t>
  </si>
  <si>
    <t>岡崎市総合政策部企画課　副課長
GLOCOM　客員研究員</t>
  </si>
  <si>
    <t>一般社団法人コード・フォー・ジャパン　代表理事</t>
  </si>
  <si>
    <t>中部電力株式会社　事業創造本部　課長
日本IT団体連盟　情報銀行推進委員会　事務局</t>
  </si>
  <si>
    <t>北九州市　政策局ＤＸ・ＡＩ戦略室　ＤＸ推進担当係長</t>
  </si>
  <si>
    <t>福島大学　地域未来デザインセンター　特任教授</t>
  </si>
  <si>
    <t>亜細亜大学社会学部現代社会学科　特任准教授
武蔵野市CIO補佐官</t>
  </si>
  <si>
    <t>合同会社ＫＵコンサルティング代表
岩手県一関市など10自治体のＣＩＯ補佐官など</t>
  </si>
  <si>
    <t>株式会社デジタル人材開発サポート　代表取締役
東京都八王子市　非常勤特別職CIO補佐官　兼　デジタル推進専門官</t>
  </si>
  <si>
    <t>株式会社PoliPoli 官民連携ディレクター
官民共創デザイン　代表</t>
  </si>
  <si>
    <t>兵庫県立大学環境人間学部教授
日本の子どもたちのために精一杯頑張ります</t>
  </si>
  <si>
    <t>社会保険労務士法人 ＮＳＲ ワーク・エンゲージメント推進室  CWO（Chief Work Engagement Officer）</t>
  </si>
  <si>
    <t>ＳＢテクノロジー株式会社　公共ソリューション営業統括部　プリンシパルアドバイザー
元 青森県IT専門監（CIO補佐官）</t>
  </si>
  <si>
    <t>株式会社B Inc. GovTech事業部長
福井県　DX推進アドバイザー</t>
  </si>
  <si>
    <t>株式会社テレワークマネジメント 代表取締役社長</t>
  </si>
  <si>
    <t>デジタル庁 国民向けサービスグループ 政策推進スペシャリスト
TIS株式会社 ソーシャルイノベーション事業部 デジタル社会サービス企画部 エキスパート</t>
  </si>
  <si>
    <t>株式会社うるら 代表取締役会長
一般財団法人全国地域情報化推進協会 参与</t>
  </si>
  <si>
    <t>一般社団法人教育ICT政策支援機構　代表理事</t>
  </si>
  <si>
    <t>気仙沼市 デジタル補佐官
株式会社みらい 代表取締役</t>
  </si>
  <si>
    <t>東京工科大学デザイン学部准教授
RamAir.LLC</t>
  </si>
  <si>
    <t>デジタル庁　地方業務標準化エキスパート
特定非営利活動法人 Digital Government Labs　代表理事</t>
  </si>
  <si>
    <t>中津川市総務部DX戦略課　課長補佐
標準的なバス情報フォーマット広め隊</t>
  </si>
  <si>
    <t>芦屋市役所　課長補佐
NPO法人ファンローカル</t>
  </si>
  <si>
    <t>一般社団法人シェアリングエコノミー協会　常任理事
デジタル庁シェアリングエコノミー伝道師</t>
  </si>
  <si>
    <t>福井県DX推進アドバイザー
京都市成長戦略推進アドバイザー（データサイエンス担当）</t>
  </si>
  <si>
    <t>CoCo Consulting株式会社</t>
  </si>
  <si>
    <t>広島県豊田郡大崎上島町企画課　調整監
広島県総務局デジタル基盤整備課　DXシニアアソシエイト</t>
  </si>
  <si>
    <t>東京大学大学院工学系研究科　教授</t>
  </si>
  <si>
    <t>下呂市役所デジタル課
最高デジタル責任者（CDO）補佐官</t>
  </si>
  <si>
    <t>徳島県教育委員会教育長</t>
  </si>
  <si>
    <t>Govtechチーム</t>
  </si>
  <si>
    <t>伊豆市　CIO補佐官
三島信用金庫　DXアドバイザー</t>
  </si>
  <si>
    <t>熊本県宇城市市民部市民課　課長補佐</t>
  </si>
  <si>
    <t>沖縄県情報産業協会地域情報化委員会副委員長
株式会社HFシステム沖縄支店　執行役員支店長</t>
  </si>
  <si>
    <t>高知県議会事務局議事課　企画広報班長</t>
  </si>
  <si>
    <t>一般財団法人GovTech東京　マネージャー</t>
  </si>
  <si>
    <t>島根大学名誉教授</t>
  </si>
  <si>
    <t>阪神・智頭NPOセンター　代表理事
集団力学研究所　主任研究員</t>
  </si>
  <si>
    <t>一般社団法人 IT団体連携　情報銀行推進委員会　委員
株式会社NTTデータ　金融イノベーション本部ビジネスデザイン室</t>
  </si>
  <si>
    <t>掛川タクシー株式会社　代表取締役
静岡県タクシー協会　副理事長</t>
  </si>
  <si>
    <t>エイチタス株式会社 代表取締役
一般社団法人DigiBizみやぎ 代表理事</t>
  </si>
  <si>
    <t>京都産業大学　シニアディレクター</t>
  </si>
  <si>
    <t>八洲学園大学生涯学習学部 教授
岐阜女子大学特任教授</t>
  </si>
  <si>
    <t>合同会社未来教育デザイン　代表社員
株式会社情報通信総合研究所　特別研究員</t>
  </si>
  <si>
    <t>金城大学 総合経済学部 准教授</t>
  </si>
  <si>
    <t>独立行政法人情報処理推進機構　参与
デジタル基盤センター長</t>
  </si>
  <si>
    <t>(一社)九州テレコム振興センター（KIAI）専務理事</t>
  </si>
  <si>
    <t>関東学院大学法学部　客員教授
元横須賀市副市長</t>
  </si>
  <si>
    <t>一般社団法人コード・フォー・カナザワ 代表理事
アイパブリッシング株式会社 代表取締役</t>
  </si>
  <si>
    <t>株式会社日本農業サポート研究所　代表取締役</t>
  </si>
  <si>
    <t>株式会社jig.jp 取締役 創業者
神山まるごと高専 技術教育統括ディレクター</t>
  </si>
  <si>
    <t>高知工科大学情報学群　教授</t>
  </si>
  <si>
    <t>琉球大学　名誉教授
ORNIS株式会社 CTO</t>
  </si>
  <si>
    <t>西会津町 CDO
一般社団法人ばんだい新興公社 理事長</t>
  </si>
  <si>
    <t>鳴門教育大学教員養成ＤＸ推進機構長・大学院学校教育研究科特命教授
文部科学省中央教育審議会デジタル学習基盤特別委員会委員</t>
  </si>
  <si>
    <t>株式会社行政IT研究所　所長</t>
  </si>
  <si>
    <t>株式会社MIERUNE
Code for Japan</t>
  </si>
  <si>
    <t>株式会社大林組技術研究所　上級主席技師
buildingSMART JAPAN　理事</t>
  </si>
  <si>
    <t>信州大学　情報・DX推進機構DX推進センター特任教授</t>
  </si>
  <si>
    <t>東洋大学 情報連携学部 教授（学科長／大学院専攻長）
公共交通オープンデータ協議会 事務局長</t>
  </si>
  <si>
    <t>大妻女子大学人間関係学部　教授
公益信託多摩まちづくりファンド運営員会　委員長</t>
  </si>
  <si>
    <t>株式会社ダンクソフト　代表取締役 C.E.O.
中央エフエム株式会社　取締役</t>
  </si>
  <si>
    <t>NTTアドバンステクノロジ株式会社　北海道支店長
元　株式会社HARP　常務取締役</t>
  </si>
  <si>
    <t>デジタル庁　プロジェクトマネージャー
大阪府　特別参与</t>
  </si>
  <si>
    <t>東京農工大学　総合情報メディアセンター　教授</t>
  </si>
  <si>
    <t>飛騨市役所総務部総務課　課長補佐</t>
  </si>
  <si>
    <t>キートンコンサルティング株式会社
代表取締役社長</t>
  </si>
  <si>
    <t>東京大学空間情報科学研究センター 特任研究員 
元千葉市 情報経営部長、危機管理監、保健福祉局次長</t>
  </si>
  <si>
    <t>金沢市情報統括責任者（ＣＩＯ）
金沢未来のまち創造館　館長</t>
  </si>
  <si>
    <t>合同会社MAZDA Incredible Lab CEO
教育テック大学院大学　教授</t>
  </si>
  <si>
    <t>デジタル庁 デジタル社会共通機能グループ(オープンデータ・GIF担当) データプロダクトマネージャー
mclab.　代表</t>
  </si>
  <si>
    <t>総務省大臣官房デジタル統括アドバイザー
元千葉市総務局次長</t>
  </si>
  <si>
    <t>宮内・水町IT法律事務所 弁護士</t>
  </si>
  <si>
    <t>九州大学大学院　工学研究院　附属アジア防災研究センター　教授</t>
  </si>
  <si>
    <t>株式会社アイネス　シニアアドバイザー
元　狭山市　総合政策部次長</t>
  </si>
  <si>
    <t>つくば市政策イノベーション部情報システム課　課長補佐</t>
  </si>
  <si>
    <t>DXアドバイザー（フリーランス）
津田塾大学総合政策学部非常勤講師（スマートコミュニティ論）</t>
  </si>
  <si>
    <t>浜松市役所
デジタル庁</t>
  </si>
  <si>
    <t>茨城大学教育学部　教授
全国ICT教育首長協議会　特別顧問</t>
  </si>
  <si>
    <t>元福岡県情報企画監
MM研究所　代表</t>
  </si>
  <si>
    <t>元川口市企画財政部次長兼情報政策課長
埼玉県町村会　情報システム共同化推進室長</t>
  </si>
  <si>
    <t>生駒市 総務部 総務課 課長</t>
  </si>
  <si>
    <t>東京大学大学院工学系研究科　教授
情報通信ネットワーク産業協会会長</t>
  </si>
  <si>
    <t>一般社団法人日本デジタルトランスフォーメーション推進協会 代表理事
ナレッジネットワーク株式会社 代表取締役社長</t>
  </si>
  <si>
    <t>旭川市　最高デジタル責任者（CDO）
キャリアシフト株式会社　代表取締役</t>
  </si>
  <si>
    <t>2025年日本国際博覧会協会会場運営プロデューサー補佐（ICT担当）</t>
  </si>
  <si>
    <t>株式会社日本能率協会コンサルティング 　SX&amp;P事業本部
アグリ・フーズ事業連携推進センター</t>
  </si>
  <si>
    <t>長野県伊那市商工振興課　課長補佐</t>
  </si>
  <si>
    <t>Smart Region Consulting 代表</t>
  </si>
  <si>
    <t>IRI 知的資源イニシアティブ代表理事</t>
  </si>
  <si>
    <t>新潟ＤＸオフィス　代表</t>
  </si>
  <si>
    <t>一般財団法人　世界遺産白川郷合掌造り保存財団　事務局長</t>
  </si>
  <si>
    <t>国立大学法人熊本大学、熊本大学名誉教授
認定NPO法人阿蘇花野協会、理事長</t>
  </si>
  <si>
    <t>一般社団法人　日本教育情報化振興会　会長
富山大学　名誉教授</t>
  </si>
  <si>
    <t>富士通Japan株式会社
自治体（地域活性化起業人）派遣先DX推進専門員</t>
  </si>
  <si>
    <t>富士通Japan株式会社　アシスタントマネージャー</t>
  </si>
  <si>
    <t>一般社団法人日本ケーブルテレビ連盟 名誉顧問</t>
  </si>
  <si>
    <t>株式会社電通　未来事業創研ファウンダー
消費者庁 新未来ビジョンフォーラムフェロー</t>
  </si>
  <si>
    <t>日本無線株式会社　デジタル変革推進本部　専門課長
元仙台高専　非常勤講師</t>
  </si>
  <si>
    <t>株式会社あわえ　代表取締役
株式会社四国の右下木の会社　代表取締役</t>
  </si>
  <si>
    <t>一般財団法人全国地域情報化推進協会　担当部長
関東学院大学　非常勤講師</t>
  </si>
  <si>
    <t>一般社団法人ＩＴＣ－Ｌａｂｏ．　代表理事
特定非営利活動法人ＩＴコーディネータ協会 副会長</t>
  </si>
  <si>
    <t>公立はこだて未来大学　副理事長</t>
  </si>
  <si>
    <t>リベラルアーツ合同会社 代表社員
一般社団法人生成AI活用普及協会 理事</t>
  </si>
  <si>
    <t>国際大学GLOCOM主幹研究員／教授／研究部長
NPO法人コモンスフィア理事長</t>
  </si>
  <si>
    <t>スマートアグリコンサルタンツ合同会社 代表／ＣＥＯ
一般社団法人日本農業情報システム協会 理事</t>
  </si>
  <si>
    <t>代表者名</t>
  </si>
  <si>
    <t>担当者部署名</t>
  </si>
  <si>
    <t>連絡先電話番号</t>
  </si>
  <si>
    <t>担当者役職</t>
  </si>
  <si>
    <t>担当者氏名</t>
  </si>
  <si>
    <t>連絡先E-mail</t>
  </si>
  <si>
    <t>１－２．推薦団体（「区分」が「協議会」または「NPO・商工会・大学等」の場合のみ入力）</t>
  </si>
  <si>
    <t>連絡先部署</t>
  </si>
  <si>
    <t>１－３．支援を求める内容</t>
  </si>
  <si>
    <t>概要</t>
  </si>
  <si>
    <t>支援を求める</t>
  </si>
  <si>
    <t>有</t>
  </si>
  <si>
    <t>無</t>
  </si>
  <si>
    <t>3</t>
  </si>
  <si>
    <t>4日目</t>
  </si>
  <si>
    <t>5日目</t>
  </si>
  <si>
    <t>6日目</t>
  </si>
  <si>
    <t>7日目</t>
  </si>
  <si>
    <t>8日目</t>
  </si>
  <si>
    <t>9日目</t>
  </si>
  <si>
    <t>10日目</t>
  </si>
  <si>
    <t>一般社団法人日本テレワーク協会　副会長
特定非営利活動法人地域産業おこしの会理事長</t>
  </si>
  <si>
    <t>・派遣申請者向け説明会(動画)を視聴した</t>
    <rPh sb="1" eb="6">
      <t>ハケンシンセイシャ</t>
    </rPh>
    <rPh sb="6" eb="7">
      <t>ム</t>
    </rPh>
    <rPh sb="8" eb="11">
      <t>セツメイカイ</t>
    </rPh>
    <rPh sb="12" eb="14">
      <t>ドウガ</t>
    </rPh>
    <rPh sb="16" eb="18">
      <t>シチョウ</t>
    </rPh>
    <phoneticPr fontId="9"/>
  </si>
  <si>
    <t>派遣申請者向け説明会(動画)</t>
    <phoneticPr fontId="9"/>
  </si>
  <si>
    <t>３．派遣希望内容</t>
    <rPh sb="2" eb="4">
      <t>ハケン</t>
    </rPh>
    <rPh sb="4" eb="6">
      <t>キボウ</t>
    </rPh>
    <rPh sb="6" eb="8">
      <t>ナイヨウ</t>
    </rPh>
    <phoneticPr fontId="9"/>
  </si>
  <si>
    <t>大変良い</t>
    <phoneticPr fontId="9"/>
  </si>
  <si>
    <t>良い</t>
    <phoneticPr fontId="9"/>
  </si>
  <si>
    <t>普通</t>
    <rPh sb="0" eb="2">
      <t>フツウ</t>
    </rPh>
    <phoneticPr fontId="9"/>
  </si>
  <si>
    <t>あまり良くない</t>
    <phoneticPr fontId="9"/>
  </si>
  <si>
    <r>
      <t>今回の派遣における</t>
    </r>
    <r>
      <rPr>
        <b/>
        <sz val="11"/>
        <color rgb="FFFF0000"/>
        <rFont val="HG丸ｺﾞｼｯｸM-PRO"/>
        <family val="3"/>
        <charset val="128"/>
      </rPr>
      <t>地域情報化アドバイザーの支援の様子がわかる「写真（JPEG等）」</t>
    </r>
    <r>
      <rPr>
        <sz val="11"/>
        <color theme="1"/>
        <rFont val="HG丸ｺﾞｼｯｸM-PRO"/>
        <family val="3"/>
        <charset val="128"/>
      </rPr>
      <t>を数枚程度貼り付けて下さい。</t>
    </r>
    <rPh sb="0" eb="2">
      <t>コンカイ</t>
    </rPh>
    <rPh sb="3" eb="5">
      <t>ハケン</t>
    </rPh>
    <rPh sb="9" eb="11">
      <t>チイキ</t>
    </rPh>
    <rPh sb="11" eb="14">
      <t>ジョウホウカ</t>
    </rPh>
    <rPh sb="21" eb="23">
      <t>シエン</t>
    </rPh>
    <rPh sb="24" eb="26">
      <t>ヨウス</t>
    </rPh>
    <rPh sb="31" eb="33">
      <t>シャシン</t>
    </rPh>
    <rPh sb="38" eb="39">
      <t>ナド</t>
    </rPh>
    <rPh sb="42" eb="43">
      <t>スウ</t>
    </rPh>
    <rPh sb="43" eb="44">
      <t>マイ</t>
    </rPh>
    <rPh sb="44" eb="46">
      <t>テイド</t>
    </rPh>
    <rPh sb="46" eb="47">
      <t>ハ</t>
    </rPh>
    <rPh sb="48" eb="49">
      <t>ツ</t>
    </rPh>
    <rPh sb="51" eb="52">
      <t>クダ</t>
    </rPh>
    <phoneticPr fontId="9"/>
  </si>
  <si>
    <t>確認している</t>
  </si>
  <si>
    <t>視聴した</t>
  </si>
  <si>
    <t>000-0000</t>
  </si>
  <si>
    <t>○○総合通信局</t>
    <rPh sb="2" eb="4">
      <t>ソウゴウ</t>
    </rPh>
    <rPh sb="4" eb="7">
      <t>ツウシンキョク</t>
    </rPh>
    <phoneticPr fontId="70"/>
  </si>
  <si>
    <t>○○県</t>
    <rPh sb="2" eb="3">
      <t>ケン</t>
    </rPh>
    <phoneticPr fontId="70"/>
  </si>
  <si>
    <t>○○市</t>
    <rPh sb="2" eb="3">
      <t>シ</t>
    </rPh>
    <phoneticPr fontId="70"/>
  </si>
  <si>
    <t>○○○丁目○番○号</t>
    <rPh sb="3" eb="5">
      <t>チョウメ</t>
    </rPh>
    <rPh sb="6" eb="7">
      <t>バン</t>
    </rPh>
    <rPh sb="8" eb="9">
      <t>ゴウ</t>
    </rPh>
    <phoneticPr fontId="70"/>
  </si>
  <si>
    <t>総務　太郎</t>
    <rPh sb="0" eb="2">
      <t>ソウム</t>
    </rPh>
    <rPh sb="3" eb="5">
      <t>タロウ</t>
    </rPh>
    <phoneticPr fontId="70"/>
  </si>
  <si>
    <t>00-0000-0000</t>
  </si>
  <si>
    <t>xxxx@xx.lg.jp</t>
  </si>
  <si>
    <t>〇〇市</t>
    <rPh sb="2" eb="3">
      <t>シ</t>
    </rPh>
    <phoneticPr fontId="9"/>
  </si>
  <si>
    <t>企画担当</t>
  </si>
  <si>
    <t>○○部	○○課	○○係</t>
  </si>
  <si>
    <t>総務　花子</t>
    <rPh sb="0" eb="2">
      <t>ソウム</t>
    </rPh>
    <rPh sb="3" eb="5">
      <t>ハナコ</t>
    </rPh>
    <phoneticPr fontId="70"/>
  </si>
  <si>
    <t>○○</t>
  </si>
  <si>
    <t>具体的課題への支援</t>
  </si>
  <si>
    <t>地域住民同士での教え合いによりデジタルデバイド解消を目指すとともに、教え合える場を創出することで社交の場づくりを目指し、地域でデジタル化を推進する人材の発掘と育成を行う。この発掘・育成プログラムの企画において手法やプログラム内容について助言をいただきたい。</t>
    <phoneticPr fontId="9"/>
  </si>
  <si>
    <t>地域デジタルデバイド解消事業</t>
    <rPh sb="0" eb="2">
      <t>チイキ</t>
    </rPh>
    <rPh sb="10" eb="12">
      <t>カイショウ</t>
    </rPh>
    <rPh sb="12" eb="14">
      <t>ジギョウ</t>
    </rPh>
    <phoneticPr fontId="75"/>
  </si>
  <si>
    <t>高齢化率が非常に高い市内地域で、デジタルにより困りごとを解決するという視点で交流の場づくりに２年間取り組んできた結果、「困り感」よりも「自身の生活により豊かな広がりを持たせる」視点の方が、高齢者の社会的孤立において、より重要であることが対話分析から示された。また、デジタルの知識を、スマホ教室や家族からよりも、近所の知人から得ているケースが多く見られた。そこで、行政だけでなく、「地域」でデジタル知識習得を推進できる人材の発掘と育成を図り、デジタル化が「困りごとを解決するための手法」であるという視点だけでなく、「現状の生活の広がりに役立つ」という視点も重要と捉え、デジタルを活用し社会的孤立を防ぐ新たな社交の場づくりと広がる暮らしの可能性について取り組むこととしている。</t>
    <phoneticPr fontId="9"/>
  </si>
  <si>
    <t>令和〇年度末に、地域におけるデジタルマスター育成プログラムを構築し、実践する。
また、令和〇年△月に、地域デジタルマスター認定制度を創設する。
これらを通じ、デジタルの知識を習得する住民を増やし、住民がデジタルを使って困りごとを解決できやすくするとともに、地域におけるコミュニケーションの場を創出することで交流を生み、住民同士で支え合う環境を構築することで住民の幸福につなげる。</t>
    <rPh sb="0" eb="2">
      <t>レイワ</t>
    </rPh>
    <rPh sb="3" eb="6">
      <t>ネンドマツ</t>
    </rPh>
    <rPh sb="8" eb="10">
      <t>チイキ</t>
    </rPh>
    <rPh sb="22" eb="24">
      <t>イクセイ</t>
    </rPh>
    <rPh sb="30" eb="32">
      <t>コウチク</t>
    </rPh>
    <rPh sb="34" eb="36">
      <t>ジッセン</t>
    </rPh>
    <rPh sb="43" eb="45">
      <t>レイワ</t>
    </rPh>
    <rPh sb="46" eb="47">
      <t>ネン</t>
    </rPh>
    <rPh sb="48" eb="49">
      <t>ガツ</t>
    </rPh>
    <rPh sb="51" eb="53">
      <t>チイキ</t>
    </rPh>
    <rPh sb="61" eb="65">
      <t>ニンテイセイド</t>
    </rPh>
    <rPh sb="66" eb="68">
      <t>ソウセツ</t>
    </rPh>
    <rPh sb="76" eb="77">
      <t>ツウ</t>
    </rPh>
    <rPh sb="84" eb="86">
      <t>チシキ</t>
    </rPh>
    <rPh sb="87" eb="89">
      <t>シュウトク</t>
    </rPh>
    <rPh sb="91" eb="93">
      <t>ジュウミン</t>
    </rPh>
    <rPh sb="94" eb="95">
      <t>フ</t>
    </rPh>
    <rPh sb="98" eb="100">
      <t>ジュウミン</t>
    </rPh>
    <rPh sb="106" eb="107">
      <t>ツカ</t>
    </rPh>
    <rPh sb="109" eb="110">
      <t>コマ</t>
    </rPh>
    <rPh sb="114" eb="116">
      <t>カイケツ</t>
    </rPh>
    <rPh sb="128" eb="130">
      <t>チイキ</t>
    </rPh>
    <rPh sb="144" eb="145">
      <t>バ</t>
    </rPh>
    <rPh sb="146" eb="148">
      <t>ソウシュツ</t>
    </rPh>
    <rPh sb="153" eb="155">
      <t>コウリュウ</t>
    </rPh>
    <rPh sb="156" eb="157">
      <t>ウ</t>
    </rPh>
    <rPh sb="159" eb="163">
      <t>ジュウミンドウシ</t>
    </rPh>
    <rPh sb="164" eb="165">
      <t>ササ</t>
    </rPh>
    <rPh sb="166" eb="167">
      <t>ア</t>
    </rPh>
    <rPh sb="168" eb="170">
      <t>カンキョウ</t>
    </rPh>
    <rPh sb="171" eb="173">
      <t>コウチク</t>
    </rPh>
    <rPh sb="178" eb="180">
      <t>ジュウミン</t>
    </rPh>
    <rPh sb="181" eb="183">
      <t>コウフク</t>
    </rPh>
    <phoneticPr fontId="9"/>
  </si>
  <si>
    <t>①実地を含む最大3日間の派遣</t>
  </si>
  <si>
    <t>令和○年○月○日</t>
  </si>
  <si>
    <t>事前打合せ</t>
  </si>
  <si>
    <t>支援・助言</t>
  </si>
  <si>
    <t>支援・助言&amp;フォローアップ</t>
  </si>
  <si>
    <t>○○市役所</t>
  </si>
  <si>
    <t>○○駅</t>
  </si>
  <si>
    <t>○○県○○市○○○丁目○番地</t>
    <rPh sb="9" eb="11">
      <t>チョウメ</t>
    </rPh>
    <rPh sb="12" eb="14">
      <t>バンチ</t>
    </rPh>
    <phoneticPr fontId="10"/>
  </si>
  <si>
    <t>徒歩</t>
  </si>
  <si>
    <t>×希望しない</t>
  </si>
  <si>
    <t>○○　○○</t>
  </si>
  <si>
    <t>調整可</t>
  </si>
  <si>
    <t>○月○日～○月○日</t>
    <phoneticPr fontId="9"/>
  </si>
  <si>
    <t>OK</t>
  </si>
  <si>
    <t>６月３０日（月）の15時が締め切りです。
期日に間に合わない時は、事務局へご相談ください。</t>
  </si>
  <si>
    <t>NG</t>
  </si>
  <si>
    <t>事前打合せ(オンライン)</t>
  </si>
  <si>
    <t>支援・助言(実地)</t>
  </si>
  <si>
    <t>支援・助言&amp;フォローアップ(実地)</t>
  </si>
  <si>
    <t>希望</t>
  </si>
  <si>
    <t>講演無</t>
  </si>
  <si>
    <t>市が主催し、65歳以上のデジタル化に関心の高い者約10名程度、65歳未満のデジタル化に関心の高い者約10名程度、公民館等を利用して地域活動を行っている者約10名程度の計30名程度を対象とした、地域でデジタル化を推進する人材の発掘・育成プログラムの企画を行う。
その中で、デジタルに関心のある高齢者をはじめとした地域住民を対象にした、デジタルに不慣れな高齢者の方々等を支援できる人材育成プログラム内容とシステムの構築に関する助言や、育成プログラムでの講師をアドバイザーの方に依頼する。</t>
    <rPh sb="0" eb="1">
      <t>シ</t>
    </rPh>
    <rPh sb="2" eb="4">
      <t>シュサイ</t>
    </rPh>
    <rPh sb="90" eb="92">
      <t>タイショウ</t>
    </rPh>
    <phoneticPr fontId="9"/>
  </si>
  <si>
    <t>ダブルインフィニティ株式会社　代表取締役
文部科学省　学校ＤＸ戦略アドバイザー事業者</t>
    <phoneticPr fontId="9"/>
  </si>
  <si>
    <t xml:space="preserve">MIRAISE Head of Comms
一般社団法人ジソウラボ
</t>
    <phoneticPr fontId="9"/>
  </si>
  <si>
    <t>4月30日（木）の15時が締め切りです。
期日に間に合わない時は、事務局へご相談ください。</t>
  </si>
  <si>
    <t>５月３０日（金）の15時が締め切りです。
期日に間に合わない時は、事務局へご相談ください。</t>
  </si>
  <si>
    <t>７月３１日（木）の15時が締め切りです。
期日に間に合わない時は、事務局へご相談ください。</t>
  </si>
  <si>
    <t>８月２９日（金）の15時が締め切りです。
期日に間に合わない時は、事務局へご相談ください。</t>
  </si>
  <si>
    <t>９月３０日（火）の15時が締め切りです。
期日に間に合わない時は、事務局へご相談ください。</t>
  </si>
  <si>
    <t>１０月３１日（金）の15時が締め切りです。
期日に間に合わない時は、事務局へご相談ください。</t>
  </si>
  <si>
    <t>１１月２８日（金）の15時が締め切りです。
期日に間に合わない時は、事務局へご相談ください。</t>
  </si>
  <si>
    <t>１２月１９日（金）の15時が締め切りです。</t>
  </si>
  <si>
    <t>派遣申請者向け説明会(動画)</t>
  </si>
  <si>
    <t>１－２．</t>
  </si>
  <si>
    <t>２－３．</t>
  </si>
  <si>
    <t>２－４．</t>
  </si>
  <si>
    <t>２－５．</t>
  </si>
  <si>
    <t>２－６．</t>
  </si>
  <si>
    <t>２－７．</t>
  </si>
  <si>
    <t>３．派遣形態</t>
  </si>
  <si>
    <t>３．対応希望①</t>
  </si>
  <si>
    <t>３－２．（1日目）</t>
  </si>
  <si>
    <t>３－２．（2日目）</t>
  </si>
  <si>
    <t>３－２．（3日目）</t>
  </si>
  <si>
    <t>３．対応希望②</t>
  </si>
  <si>
    <t>４．</t>
  </si>
  <si>
    <t>５．</t>
  </si>
  <si>
    <t>D45</t>
  </si>
  <si>
    <t>F45</t>
  </si>
  <si>
    <t>B63</t>
  </si>
  <si>
    <t>申込月</t>
  </si>
  <si>
    <t>申請概要</t>
  </si>
  <si>
    <t>その他</t>
  </si>
  <si>
    <t>４．制度活用理由</t>
  </si>
  <si>
    <t>２－４．事業の現況と課題</t>
  </si>
  <si>
    <t>２－５．最終目標と達成が見込まれる時期</t>
  </si>
  <si>
    <t>２－６．アドバイザーに求める支援内容を具体的</t>
  </si>
  <si>
    <t>６．共有可否</t>
  </si>
  <si>
    <t>県名</t>
  </si>
  <si>
    <t>第一希望</t>
  </si>
  <si>
    <t>第二希望</t>
  </si>
  <si>
    <t>第三希望</t>
  </si>
  <si>
    <t>人醸</t>
  </si>
  <si>
    <t>人育</t>
  </si>
  <si>
    <t>人外</t>
  </si>
  <si>
    <t>計</t>
  </si>
  <si>
    <t>生成</t>
  </si>
  <si>
    <t>起</t>
  </si>
  <si>
    <t>個</t>
  </si>
  <si>
    <t>広</t>
  </si>
  <si>
    <t>標</t>
  </si>
  <si>
    <t>行オ</t>
  </si>
  <si>
    <t>その他の内容</t>
  </si>
  <si>
    <t>申請内容</t>
  </si>
  <si>
    <t>オンライン有無</t>
  </si>
  <si>
    <t>実施予定日①</t>
  </si>
  <si>
    <t>実施予定日②</t>
  </si>
  <si>
    <t>実施予定日③</t>
  </si>
  <si>
    <t>実施予定日④</t>
  </si>
  <si>
    <t>実施予定日⑤</t>
  </si>
  <si>
    <t>実施予定日⑥</t>
  </si>
  <si>
    <t>実施予定日⑦</t>
  </si>
  <si>
    <t>実施予定日⑧</t>
  </si>
  <si>
    <t>実施予定日⑨</t>
  </si>
  <si>
    <t>実施予定日⑩</t>
  </si>
  <si>
    <t>R1実績</t>
  </si>
  <si>
    <t>R2実績</t>
  </si>
  <si>
    <t>R3実績</t>
  </si>
  <si>
    <t>R4実績</t>
  </si>
  <si>
    <t>R5実績</t>
  </si>
  <si>
    <t>R6実績</t>
  </si>
  <si>
    <t>R7実績</t>
  </si>
  <si>
    <t>団体種別</t>
  </si>
  <si>
    <t>事前調整</t>
  </si>
  <si>
    <t>人口</t>
  </si>
  <si>
    <t>団体規模分類</t>
  </si>
  <si>
    <t>制度利用のきっかけ</t>
  </si>
  <si>
    <t>総務省記入欄</t>
  </si>
  <si>
    <t>確認結果</t>
  </si>
  <si>
    <t>No.</t>
  </si>
  <si>
    <t>第一希望アドバイザー</t>
  </si>
  <si>
    <t>第二希望アドバイザー</t>
  </si>
  <si>
    <t>第三希望アドバイザー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</si>
</sst>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
    <numFmt numFmtId="177" formatCode="0_);[Red]\(0\)"/>
    <numFmt numFmtId="178" formatCode="[$-411]ggge&quot;年&quot;m&quot;月&quot;d&quot;日&quot;;@"/>
    <numFmt numFmtId="179" formatCode="h&quot;時&quot;mm&quot;分&quot;;@"/>
    <numFmt numFmtId="180" formatCode="m&quot;月&quot;d&quot;日&quot;;@"/>
    <numFmt numFmtId="181" formatCode="#"/>
    <numFmt numFmtId="182" formatCode="[$-411]ge\.m\.d;@"/>
    <numFmt numFmtId="183" formatCode="ge\.m\.d;;;"/>
    <numFmt numFmtId="184" formatCode="0&quot;時間&quot;"/>
    <numFmt numFmtId="185" formatCode="000000"/>
    <numFmt numFmtId="186" formatCode="####"/>
    <numFmt numFmtId="187" formatCode="####&quot;人&quot;"/>
    <numFmt numFmtId="188" formatCode="[$]ggge&quot;年&quot;m&quot;月&quot;d&quot;日&quot;;@" x16r2:formatCode16="[$-ja-JP-x-gannen]ggge&quot;年&quot;m&quot;月&quot;d&quot;日&quot;;@"/>
    <numFmt numFmtId="189" formatCode="00"/>
  </numFmts>
  <fonts count="83">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u/>
      <sz val="10"/>
      <color indexed="12"/>
      <name val="ＭＳ Ｐゴシック"/>
      <family val="3"/>
      <charset val="128"/>
    </font>
    <font>
      <sz val="11"/>
      <color theme="1"/>
      <name val="ＭＳ Ｐゴシック"/>
      <family val="3"/>
      <charset val="128"/>
    </font>
    <font>
      <sz val="11"/>
      <name val="ＭＳ Ｐゴシック"/>
      <family val="3"/>
      <charset val="128"/>
    </font>
    <font>
      <sz val="6"/>
      <name val="ＭＳ Ｐゴシック"/>
      <family val="3"/>
      <charset val="128"/>
    </font>
    <font>
      <sz val="9"/>
      <color theme="1"/>
      <name val="ＭＳ Ｐゴシック"/>
      <family val="3"/>
      <charset val="128"/>
    </font>
    <font>
      <sz val="11"/>
      <color theme="1"/>
      <name val="HG丸ｺﾞｼｯｸM-PRO"/>
      <family val="3"/>
      <charset val="128"/>
    </font>
    <font>
      <sz val="11"/>
      <color rgb="FFFF0000"/>
      <name val="HG丸ｺﾞｼｯｸM-PRO"/>
      <family val="3"/>
      <charset val="128"/>
    </font>
    <font>
      <b/>
      <u/>
      <sz val="14"/>
      <color theme="1"/>
      <name val="HG丸ｺﾞｼｯｸM-PRO"/>
      <family val="3"/>
      <charset val="128"/>
    </font>
    <font>
      <b/>
      <sz val="14"/>
      <color rgb="FFFF0000"/>
      <name val="HG丸ｺﾞｼｯｸM-PRO"/>
      <family val="3"/>
      <charset val="128"/>
    </font>
    <font>
      <b/>
      <sz val="16"/>
      <color theme="1"/>
      <name val="HG丸ｺﾞｼｯｸM-PRO"/>
      <family val="3"/>
      <charset val="128"/>
    </font>
    <font>
      <sz val="14"/>
      <color theme="1"/>
      <name val="HG丸ｺﾞｼｯｸM-PRO"/>
      <family val="3"/>
      <charset val="128"/>
    </font>
    <font>
      <b/>
      <sz val="11"/>
      <color rgb="FFFF0000"/>
      <name val="HG丸ｺﾞｼｯｸM-PRO"/>
      <family val="3"/>
      <charset val="128"/>
    </font>
    <font>
      <sz val="11"/>
      <name val="HG丸ｺﾞｼｯｸM-PRO"/>
      <family val="3"/>
      <charset val="128"/>
    </font>
    <font>
      <sz val="20"/>
      <color theme="1"/>
      <name val="ＭＳ Ｐゴシック"/>
      <family val="3"/>
      <charset val="128"/>
    </font>
    <font>
      <sz val="10"/>
      <name val="ＭＳ Ｐゴシック"/>
      <family val="3"/>
      <charset val="128"/>
    </font>
    <font>
      <sz val="10"/>
      <color theme="1"/>
      <name val="ＭＳ Ｐゴシック"/>
      <family val="3"/>
      <charset val="128"/>
    </font>
    <font>
      <b/>
      <sz val="20"/>
      <color theme="1"/>
      <name val="ＭＳ Ｐゴシック"/>
      <family val="3"/>
      <charset val="128"/>
    </font>
    <font>
      <b/>
      <sz val="14"/>
      <color theme="1"/>
      <name val="ＭＳ Ｐゴシック"/>
      <family val="3"/>
      <charset val="128"/>
    </font>
    <font>
      <b/>
      <sz val="14"/>
      <name val="ＭＳ Ｐゴシック"/>
      <family val="3"/>
      <charset val="128"/>
    </font>
    <font>
      <sz val="10"/>
      <color theme="1"/>
      <name val="HG丸ｺﾞｼｯｸM-PRO"/>
      <family val="3"/>
      <charset val="128"/>
    </font>
    <font>
      <sz val="11"/>
      <color theme="1" tint="4.9989318521683403E-2"/>
      <name val="ＭＳ Ｐゴシック"/>
      <family val="3"/>
      <charset val="128"/>
    </font>
    <font>
      <b/>
      <sz val="9"/>
      <color indexed="81"/>
      <name val="ＭＳ Ｐゴシック"/>
      <family val="3"/>
      <charset val="128"/>
    </font>
    <font>
      <sz val="6"/>
      <name val="ＭＳ Ｐゴシック"/>
      <family val="3"/>
      <charset val="128"/>
      <scheme val="minor"/>
    </font>
    <font>
      <sz val="10"/>
      <name val="HG丸ｺﾞｼｯｸM-PRO"/>
      <family val="3"/>
      <charset val="128"/>
    </font>
    <font>
      <sz val="11"/>
      <color theme="1"/>
      <name val="ＭＳ Ｐゴシック"/>
      <family val="2"/>
      <scheme val="minor"/>
    </font>
    <font>
      <sz val="6"/>
      <color theme="1"/>
      <name val="HG丸ｺﾞｼｯｸM-PRO"/>
      <family val="3"/>
      <charset val="128"/>
    </font>
    <font>
      <sz val="9"/>
      <name val="ＭＳ Ｐゴシック"/>
      <family val="3"/>
      <charset val="128"/>
    </font>
    <font>
      <sz val="9"/>
      <name val="HG丸ｺﾞｼｯｸM-PRO"/>
      <family val="3"/>
      <charset val="128"/>
    </font>
    <font>
      <sz val="11"/>
      <color theme="1"/>
      <name val="ＭＳ Ｐゴシック"/>
      <family val="3"/>
      <charset val="128"/>
      <scheme val="minor"/>
    </font>
    <font>
      <u/>
      <sz val="11"/>
      <color theme="10"/>
      <name val="ＭＳ Ｐゴシック"/>
      <family val="3"/>
      <charset val="128"/>
    </font>
    <font>
      <sz val="14"/>
      <color rgb="FFFF0000"/>
      <name val="HG丸ｺﾞｼｯｸM-PRO"/>
      <family val="3"/>
      <charset val="128"/>
    </font>
    <font>
      <sz val="9"/>
      <color indexed="81"/>
      <name val="ＭＳ Ｐゴシック"/>
      <family val="3"/>
      <charset val="128"/>
    </font>
    <font>
      <sz val="9"/>
      <color indexed="81"/>
      <name val="MS P ゴシック"/>
      <family val="2"/>
    </font>
    <font>
      <sz val="12"/>
      <name val="HG丸ｺﾞｼｯｸM-PRO"/>
      <family val="3"/>
      <charset val="128"/>
    </font>
    <font>
      <sz val="10"/>
      <color theme="0"/>
      <name val="ＭＳ Ｐゴシック"/>
      <family val="3"/>
      <charset val="128"/>
    </font>
    <font>
      <sz val="14"/>
      <name val="HG丸ｺﾞｼｯｸM-PRO"/>
      <family val="3"/>
      <charset val="128"/>
    </font>
    <font>
      <u/>
      <sz val="11"/>
      <color rgb="FFFF99FF"/>
      <name val="ＭＳ Ｐゴシック"/>
      <family val="3"/>
      <charset val="128"/>
    </font>
    <font>
      <sz val="11"/>
      <color rgb="FFFF0000"/>
      <name val="ＭＳ Ｐゴシック"/>
      <family val="2"/>
      <scheme val="minor"/>
    </font>
    <font>
      <b/>
      <sz val="11"/>
      <color theme="1"/>
      <name val="ＭＳ Ｐゴシック"/>
      <family val="3"/>
      <charset val="128"/>
    </font>
    <font>
      <sz val="11"/>
      <color indexed="81"/>
      <name val="ＭＳ Ｐゴシック"/>
      <family val="3"/>
      <charset val="128"/>
    </font>
    <font>
      <b/>
      <u/>
      <sz val="11"/>
      <color indexed="81"/>
      <name val="ＭＳ Ｐゴシック"/>
      <family val="3"/>
      <charset val="128"/>
    </font>
    <font>
      <sz val="20"/>
      <color theme="1"/>
      <name val="HG丸ｺﾞｼｯｸM-PRO"/>
      <family val="3"/>
      <charset val="128"/>
    </font>
    <font>
      <sz val="16"/>
      <color theme="1"/>
      <name val="HG丸ｺﾞｼｯｸM-PRO"/>
      <family val="3"/>
      <charset val="128"/>
    </font>
    <font>
      <sz val="9"/>
      <color theme="1"/>
      <name val="游ゴシック"/>
      <family val="3"/>
      <charset val="128"/>
    </font>
    <font>
      <sz val="18"/>
      <name val="游ゴシック"/>
      <family val="3"/>
      <charset val="128"/>
    </font>
    <font>
      <sz val="18"/>
      <color theme="1"/>
      <name val="游ゴシック"/>
      <family val="3"/>
      <charset val="128"/>
    </font>
    <font>
      <sz val="12"/>
      <color theme="1"/>
      <name val="游ゴシック"/>
      <family val="3"/>
      <charset val="128"/>
    </font>
    <font>
      <sz val="12"/>
      <name val="游ゴシック"/>
      <family val="3"/>
      <charset val="128"/>
    </font>
    <font>
      <sz val="14"/>
      <name val="游ゴシック"/>
      <family val="3"/>
      <charset val="128"/>
    </font>
    <font>
      <u/>
      <sz val="11"/>
      <color theme="10"/>
      <name val="游ゴシック"/>
      <family val="3"/>
      <charset val="128"/>
    </font>
    <font>
      <sz val="26"/>
      <name val="ＭＳ Ｐゴシック"/>
      <family val="3"/>
      <charset val="128"/>
      <scheme val="minor"/>
    </font>
    <font>
      <sz val="11"/>
      <name val="游ゴシック"/>
      <family val="3"/>
      <charset val="128"/>
    </font>
    <font>
      <u/>
      <sz val="18"/>
      <color theme="10"/>
      <name val="游ゴシック"/>
      <family val="3"/>
      <charset val="128"/>
    </font>
    <font>
      <sz val="18"/>
      <color rgb="FFFF0000"/>
      <name val="游ゴシック"/>
      <family val="3"/>
      <charset val="128"/>
    </font>
    <font>
      <sz val="12"/>
      <color rgb="FFFF0000"/>
      <name val="游ゴシック"/>
      <family val="3"/>
      <charset val="128"/>
    </font>
    <font>
      <b/>
      <sz val="18"/>
      <name val="游ゴシック"/>
      <family val="3"/>
      <charset val="128"/>
    </font>
    <font>
      <sz val="11"/>
      <color theme="1"/>
      <name val="游ゴシック"/>
      <family val="3"/>
      <charset val="128"/>
    </font>
    <font>
      <sz val="9"/>
      <color theme="0"/>
      <name val="游ゴシック"/>
      <family val="3"/>
      <charset val="128"/>
    </font>
    <font>
      <b/>
      <sz val="18"/>
      <color theme="0"/>
      <name val="游ゴシック"/>
      <family val="3"/>
      <charset val="128"/>
    </font>
    <font>
      <sz val="14"/>
      <color rgb="FFFF0000"/>
      <name val="游ゴシック"/>
      <family val="3"/>
      <charset val="128"/>
    </font>
    <font>
      <sz val="12"/>
      <color theme="0"/>
      <name val="游ゴシック"/>
      <family val="3"/>
      <charset val="128"/>
    </font>
    <font>
      <sz val="20"/>
      <color theme="1"/>
      <name val="游ゴシック"/>
      <family val="3"/>
      <charset val="128"/>
    </font>
    <font>
      <sz val="36"/>
      <name val="游ゴシック"/>
      <family val="3"/>
      <charset val="128"/>
    </font>
    <font>
      <b/>
      <sz val="12"/>
      <name val="游ゴシック"/>
      <family val="3"/>
      <charset val="128"/>
    </font>
    <font>
      <b/>
      <sz val="20"/>
      <color theme="10"/>
      <name val="HG丸ｺﾞｼｯｸM-PRO"/>
      <family val="3"/>
      <charset val="128"/>
    </font>
    <font>
      <sz val="20"/>
      <color rgb="FFFF0000"/>
      <name val="HG丸ｺﾞｼｯｸM-PRO"/>
      <family val="3"/>
      <charset val="128"/>
    </font>
    <font>
      <b/>
      <sz val="11"/>
      <color indexed="81"/>
      <name val="ＭＳ Ｐゴシック"/>
      <family val="3"/>
      <charset val="128"/>
    </font>
    <font>
      <sz val="10"/>
      <color theme="1"/>
      <name val="游ゴシック"/>
      <family val="3"/>
      <charset val="128"/>
    </font>
    <font>
      <sz val="10"/>
      <name val="游ゴシック"/>
      <family val="3"/>
      <charset val="128"/>
    </font>
    <font>
      <sz val="11"/>
      <color rgb="FF3F3F76"/>
      <name val="ＭＳ Ｐゴシック"/>
      <family val="2"/>
      <charset val="128"/>
      <scheme val="minor"/>
    </font>
    <font>
      <sz val="16"/>
      <color rgb="FFFF0000"/>
      <name val="HG丸ｺﾞｼｯｸM-PRO"/>
      <family val="3"/>
      <charset val="128"/>
    </font>
    <font>
      <u/>
      <sz val="11"/>
      <color rgb="FFFF0000"/>
      <name val="ＭＳ Ｐゴシック"/>
      <family val="3"/>
      <charset val="128"/>
    </font>
    <font>
      <b/>
      <sz val="11"/>
      <color indexed="10"/>
      <name val="ＭＳ Ｐゴシック"/>
      <family val="3"/>
      <charset val="128"/>
    </font>
    <font>
      <sz val="11"/>
      <color indexed="10"/>
      <name val="ＭＳ Ｐゴシック"/>
      <family val="3"/>
      <charset val="128"/>
    </font>
    <font>
      <sz val="9"/>
      <color theme="1"/>
      <name val="ＭＳ Ｐゴシック"/>
      <family val="3"/>
    </font>
    <font>
      <b/>
      <sz val="9"/>
      <color rgb="FFFF0000"/>
      <name val="ＭＳ Ｐゴシック"/>
      <family val="3"/>
    </font>
    <font>
      <sz val="11"/>
      <color rgb="FFFF0000"/>
      <name val="ＭＳ Ｐゴシック"/>
      <family val="3"/>
    </font>
  </fonts>
  <fills count="19">
    <fill>
      <patternFill patternType="none"/>
    </fill>
    <fill>
      <patternFill patternType="gray125"/>
    </fill>
    <fill>
      <patternFill patternType="solid">
        <fgColor rgb="FFCCFF99"/>
        <bgColor indexed="64"/>
      </patternFill>
    </fill>
    <fill>
      <patternFill patternType="solid">
        <fgColor rgb="FFCCFFFF"/>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66"/>
        <bgColor indexed="64"/>
      </patternFill>
    </fill>
    <fill>
      <patternFill patternType="solid">
        <fgColor theme="5" tint="0.79998168889431442"/>
        <bgColor indexed="64"/>
      </patternFill>
    </fill>
    <fill>
      <patternFill patternType="solid">
        <fgColor rgb="FFFFF2CC"/>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7"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5">
    <xf numFmtId="0" fontId="0" fillId="0" borderId="0"/>
    <xf numFmtId="0" fontId="6" fillId="0" borderId="0" applyNumberFormat="0" applyFill="0" applyBorder="0" applyAlignment="0" applyProtection="0"/>
    <xf numFmtId="38" fontId="7" fillId="0" borderId="0" applyFill="0" applyBorder="0" applyAlignment="0" applyProtection="0">
      <alignment vertical="center"/>
    </xf>
    <xf numFmtId="38" fontId="7" fillId="0" borderId="0" applyFill="0" applyBorder="0" applyAlignment="0" applyProtection="0">
      <alignment vertical="center"/>
    </xf>
    <xf numFmtId="0" fontId="7" fillId="0" borderId="0"/>
    <xf numFmtId="0" fontId="7" fillId="0" borderId="0">
      <alignment vertical="center"/>
    </xf>
    <xf numFmtId="0" fontId="7" fillId="0" borderId="0">
      <alignment vertical="center"/>
    </xf>
    <xf numFmtId="0" fontId="8" fillId="0" borderId="0"/>
    <xf numFmtId="0" fontId="7" fillId="0" borderId="0">
      <alignment vertical="center"/>
    </xf>
    <xf numFmtId="0" fontId="7" fillId="0" borderId="0">
      <alignment vertical="center"/>
    </xf>
    <xf numFmtId="0" fontId="8" fillId="0" borderId="0"/>
    <xf numFmtId="0" fontId="30" fillId="0" borderId="0"/>
    <xf numFmtId="0" fontId="30" fillId="0" borderId="0"/>
    <xf numFmtId="0" fontId="8" fillId="0" borderId="0"/>
    <xf numFmtId="0" fontId="5" fillId="0" borderId="0">
      <alignment vertical="center"/>
    </xf>
    <xf numFmtId="0" fontId="4" fillId="0" borderId="0">
      <alignment vertical="center"/>
    </xf>
    <xf numFmtId="0" fontId="3" fillId="0" borderId="0">
      <alignment vertical="center"/>
    </xf>
    <xf numFmtId="38" fontId="34" fillId="0" borderId="0" applyFont="0" applyFill="0" applyBorder="0" applyAlignment="0" applyProtection="0">
      <alignment vertical="center"/>
    </xf>
    <xf numFmtId="0" fontId="3" fillId="0" borderId="0">
      <alignment vertical="center"/>
    </xf>
    <xf numFmtId="0" fontId="35" fillId="0" borderId="0" applyNumberForma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670">
    <xf numFmtId="0" fontId="0" fillId="0" borderId="0" xfId="0"/>
    <xf numFmtId="0" fontId="10" fillId="0" borderId="0" xfId="0" applyFont="1"/>
    <xf numFmtId="0" fontId="10" fillId="0" borderId="0" xfId="0" applyFont="1" applyAlignment="1">
      <alignment horizontal="center"/>
    </xf>
    <xf numFmtId="0" fontId="11" fillId="0" borderId="0" xfId="0" applyFont="1" applyAlignment="1">
      <alignment vertical="center"/>
    </xf>
    <xf numFmtId="49" fontId="11" fillId="0" borderId="1" xfId="0" applyNumberFormat="1" applyFont="1" applyBorder="1" applyAlignment="1" applyProtection="1">
      <alignment vertical="center"/>
      <protection locked="0"/>
    </xf>
    <xf numFmtId="0" fontId="0" fillId="0" borderId="0" xfId="0" applyAlignment="1">
      <alignment vertical="center"/>
    </xf>
    <xf numFmtId="0" fontId="10" fillId="0" borderId="0" xfId="0" applyFont="1" applyAlignment="1">
      <alignment vertical="center"/>
    </xf>
    <xf numFmtId="0" fontId="0" fillId="0" borderId="0" xfId="6" applyFont="1" applyAlignment="1">
      <alignment horizontal="center" vertical="center"/>
    </xf>
    <xf numFmtId="0" fontId="0" fillId="0" borderId="0" xfId="6" applyFont="1" applyAlignment="1">
      <alignment horizontal="left" vertical="center"/>
    </xf>
    <xf numFmtId="0" fontId="0" fillId="0" borderId="0" xfId="6" applyFont="1">
      <alignment vertical="center"/>
    </xf>
    <xf numFmtId="20" fontId="12" fillId="0" borderId="30" xfId="0" applyNumberFormat="1" applyFont="1" applyBorder="1" applyAlignment="1">
      <alignment vertical="center"/>
    </xf>
    <xf numFmtId="0" fontId="19" fillId="0" borderId="8" xfId="4" applyFont="1" applyBorder="1" applyAlignment="1">
      <alignment vertical="center"/>
    </xf>
    <xf numFmtId="0" fontId="19" fillId="0" borderId="30" xfId="4" applyFont="1" applyBorder="1" applyAlignment="1">
      <alignment vertical="center"/>
    </xf>
    <xf numFmtId="0" fontId="19" fillId="0" borderId="0" xfId="4" applyFont="1" applyAlignment="1">
      <alignment vertical="center"/>
    </xf>
    <xf numFmtId="0" fontId="23" fillId="0" borderId="0" xfId="4" applyFont="1" applyAlignment="1">
      <alignment horizontal="center" vertical="center"/>
    </xf>
    <xf numFmtId="0" fontId="21" fillId="0" borderId="8" xfId="4" applyFont="1" applyBorder="1" applyAlignment="1">
      <alignment vertical="center"/>
    </xf>
    <xf numFmtId="0" fontId="21" fillId="0" borderId="30" xfId="4" applyFont="1" applyBorder="1" applyAlignment="1">
      <alignment vertical="center"/>
    </xf>
    <xf numFmtId="0" fontId="21" fillId="0" borderId="0" xfId="4" applyFont="1" applyAlignment="1">
      <alignment vertical="center"/>
    </xf>
    <xf numFmtId="0" fontId="20" fillId="0" borderId="8" xfId="4" applyFont="1" applyBorder="1" applyAlignment="1">
      <alignment vertical="center"/>
    </xf>
    <xf numFmtId="0" fontId="20" fillId="0" borderId="30" xfId="4" applyFont="1" applyBorder="1" applyAlignment="1">
      <alignment vertical="center"/>
    </xf>
    <xf numFmtId="0" fontId="20" fillId="0" borderId="0" xfId="4" applyFont="1" applyAlignment="1">
      <alignment vertical="center"/>
    </xf>
    <xf numFmtId="0" fontId="20" fillId="0" borderId="0" xfId="4" applyFont="1" applyAlignment="1">
      <alignment horizontal="left" vertical="center"/>
    </xf>
    <xf numFmtId="0" fontId="32" fillId="0" borderId="0" xfId="4" applyFont="1" applyAlignment="1">
      <alignment vertical="center"/>
    </xf>
    <xf numFmtId="0" fontId="24" fillId="0" borderId="0" xfId="4" applyFont="1" applyAlignment="1">
      <alignment vertical="center"/>
    </xf>
    <xf numFmtId="0" fontId="20" fillId="0" borderId="17" xfId="4" applyFont="1" applyBorder="1" applyAlignment="1">
      <alignment vertical="center"/>
    </xf>
    <xf numFmtId="0" fontId="20" fillId="0" borderId="25" xfId="4" applyFont="1" applyBorder="1" applyAlignment="1">
      <alignment vertical="center"/>
    </xf>
    <xf numFmtId="0" fontId="20" fillId="0" borderId="35" xfId="4" applyFont="1" applyBorder="1" applyAlignment="1">
      <alignment vertical="center"/>
    </xf>
    <xf numFmtId="0" fontId="7" fillId="0" borderId="0" xfId="4" applyAlignment="1">
      <alignment vertical="center"/>
    </xf>
    <xf numFmtId="0" fontId="8" fillId="0" borderId="0" xfId="4" applyFont="1" applyAlignment="1">
      <alignment horizontal="center" vertical="center"/>
    </xf>
    <xf numFmtId="0" fontId="11" fillId="0" borderId="0" xfId="0" applyFont="1" applyAlignment="1" applyProtection="1">
      <alignment vertical="center"/>
      <protection locked="0"/>
    </xf>
    <xf numFmtId="0" fontId="11" fillId="0" borderId="0" xfId="0" applyFont="1" applyProtection="1">
      <protection locked="0"/>
    </xf>
    <xf numFmtId="0" fontId="18" fillId="0" borderId="0" xfId="0" applyFont="1" applyAlignment="1" applyProtection="1">
      <alignment vertical="center"/>
      <protection locked="0"/>
    </xf>
    <xf numFmtId="0" fontId="18" fillId="4" borderId="45" xfId="0" applyFont="1" applyFill="1" applyBorder="1" applyAlignment="1">
      <alignment vertical="center"/>
    </xf>
    <xf numFmtId="0" fontId="18" fillId="4" borderId="8" xfId="0" applyFont="1" applyFill="1" applyBorder="1" applyAlignment="1">
      <alignment vertical="center"/>
    </xf>
    <xf numFmtId="0" fontId="18" fillId="0" borderId="1" xfId="0" applyFont="1" applyBorder="1" applyAlignment="1" applyProtection="1">
      <alignment horizontal="center" vertical="center" shrinkToFit="1"/>
      <protection locked="0"/>
    </xf>
    <xf numFmtId="0" fontId="7" fillId="8" borderId="0" xfId="6" applyFill="1" applyAlignment="1">
      <alignment horizontal="center" vertical="center"/>
    </xf>
    <xf numFmtId="49" fontId="7" fillId="10" borderId="0" xfId="6" applyNumberFormat="1" applyFill="1" applyAlignment="1">
      <alignment horizontal="center" vertical="center" wrapText="1"/>
    </xf>
    <xf numFmtId="0" fontId="7" fillId="9" borderId="0" xfId="6" applyFill="1" applyAlignment="1">
      <alignment horizontal="left" vertical="center"/>
    </xf>
    <xf numFmtId="0" fontId="7" fillId="9" borderId="0" xfId="6" applyFill="1" applyAlignment="1">
      <alignment horizontal="center" vertical="center"/>
    </xf>
    <xf numFmtId="0" fontId="7" fillId="9" borderId="0" xfId="6" applyFill="1">
      <alignment vertical="center"/>
    </xf>
    <xf numFmtId="49" fontId="26" fillId="9" borderId="0" xfId="10" applyNumberFormat="1" applyFont="1" applyFill="1" applyAlignment="1">
      <alignment vertical="center"/>
    </xf>
    <xf numFmtId="0" fontId="7" fillId="0" borderId="0" xfId="6" applyAlignment="1">
      <alignment horizontal="left" vertical="center"/>
    </xf>
    <xf numFmtId="0" fontId="7" fillId="0" borderId="0" xfId="6" applyAlignment="1">
      <alignment horizontal="center" vertical="center"/>
    </xf>
    <xf numFmtId="0" fontId="7" fillId="0" borderId="0" xfId="6">
      <alignment vertical="center"/>
    </xf>
    <xf numFmtId="49" fontId="7" fillId="0" borderId="0" xfId="6" applyNumberFormat="1">
      <alignment vertical="center"/>
    </xf>
    <xf numFmtId="0" fontId="0" fillId="0" borderId="0" xfId="0" applyAlignment="1">
      <alignment horizontal="center" vertical="center"/>
    </xf>
    <xf numFmtId="0" fontId="7" fillId="0" borderId="0" xfId="0" applyFont="1" applyAlignment="1">
      <alignment horizontal="left" vertical="center"/>
    </xf>
    <xf numFmtId="0" fontId="7" fillId="0" borderId="0" xfId="6" applyAlignment="1">
      <alignment horizontal="left" vertical="center" wrapText="1"/>
    </xf>
    <xf numFmtId="20" fontId="12" fillId="0" borderId="0" xfId="0" applyNumberFormat="1" applyFont="1" applyAlignment="1">
      <alignment vertical="center"/>
    </xf>
    <xf numFmtId="0" fontId="11" fillId="0" borderId="0" xfId="0" applyFont="1" applyAlignment="1">
      <alignment horizontal="left" vertical="center"/>
    </xf>
    <xf numFmtId="0" fontId="18" fillId="0" borderId="34" xfId="0" applyFont="1" applyBorder="1" applyAlignment="1" applyProtection="1">
      <alignment horizontal="center" vertical="center" shrinkToFit="1"/>
      <protection locked="0"/>
    </xf>
    <xf numFmtId="0" fontId="18" fillId="0" borderId="31" xfId="0" applyFont="1" applyBorder="1" applyAlignment="1" applyProtection="1">
      <alignment vertical="center"/>
      <protection locked="0"/>
    </xf>
    <xf numFmtId="0" fontId="31" fillId="0" borderId="0" xfId="0" applyFont="1" applyAlignment="1" applyProtection="1">
      <alignment vertical="center"/>
      <protection locked="0"/>
    </xf>
    <xf numFmtId="49" fontId="11" fillId="0" borderId="0" xfId="0" applyNumberFormat="1" applyFont="1" applyAlignment="1" applyProtection="1">
      <alignment vertical="center" shrinkToFit="1"/>
      <protection locked="0"/>
    </xf>
    <xf numFmtId="0" fontId="11" fillId="4" borderId="11" xfId="0" applyFont="1" applyFill="1" applyBorder="1" applyAlignment="1">
      <alignment vertical="center"/>
    </xf>
    <xf numFmtId="0" fontId="12" fillId="0" borderId="0" xfId="0" applyFont="1" applyAlignment="1" applyProtection="1">
      <alignment horizontal="center" vertical="center"/>
      <protection locked="0"/>
    </xf>
    <xf numFmtId="0" fontId="11" fillId="4" borderId="12" xfId="0" applyFont="1" applyFill="1" applyBorder="1" applyAlignment="1">
      <alignment vertical="center"/>
    </xf>
    <xf numFmtId="0" fontId="11" fillId="0" borderId="0" xfId="0" applyFont="1" applyAlignment="1" applyProtection="1">
      <alignment horizontal="center" vertical="center"/>
      <protection locked="0"/>
    </xf>
    <xf numFmtId="0" fontId="11" fillId="0" borderId="0" xfId="0" applyFont="1" applyAlignment="1">
      <alignment horizontal="center" vertical="center"/>
    </xf>
    <xf numFmtId="0" fontId="18" fillId="0" borderId="5" xfId="0" applyFont="1" applyBorder="1" applyAlignment="1" applyProtection="1">
      <alignment horizontal="center" vertical="center" shrinkToFit="1"/>
      <protection locked="0"/>
    </xf>
    <xf numFmtId="0" fontId="11" fillId="0" borderId="0" xfId="4" applyFont="1" applyAlignment="1">
      <alignment horizontal="center" vertical="center"/>
    </xf>
    <xf numFmtId="0" fontId="11" fillId="0" borderId="0" xfId="4" applyFont="1" applyAlignment="1">
      <alignment vertical="center"/>
    </xf>
    <xf numFmtId="0" fontId="11" fillId="0" borderId="8" xfId="4" applyFont="1" applyBorder="1" applyAlignment="1">
      <alignment vertical="center"/>
    </xf>
    <xf numFmtId="0" fontId="11" fillId="0" borderId="0" xfId="4" applyFont="1" applyAlignment="1">
      <alignment horizontal="left" vertical="center"/>
    </xf>
    <xf numFmtId="0" fontId="11" fillId="0" borderId="36" xfId="4" applyFont="1" applyBorder="1" applyAlignment="1">
      <alignment horizontal="center" vertical="center"/>
    </xf>
    <xf numFmtId="0" fontId="11" fillId="0" borderId="0" xfId="4" applyFont="1" applyAlignment="1">
      <alignment horizontal="left" vertical="center" shrinkToFit="1"/>
    </xf>
    <xf numFmtId="0" fontId="11" fillId="4" borderId="2" xfId="4" applyFont="1" applyFill="1" applyBorder="1" applyAlignment="1">
      <alignment vertical="center"/>
    </xf>
    <xf numFmtId="0" fontId="18" fillId="0" borderId="30" xfId="4" applyFont="1" applyBorder="1" applyAlignment="1">
      <alignment vertical="center"/>
    </xf>
    <xf numFmtId="0" fontId="11" fillId="0" borderId="30" xfId="4" applyFont="1" applyBorder="1" applyAlignment="1">
      <alignment vertical="center"/>
    </xf>
    <xf numFmtId="178" fontId="11" fillId="0" borderId="0" xfId="4" applyNumberFormat="1" applyFont="1" applyAlignment="1">
      <alignment vertical="center"/>
    </xf>
    <xf numFmtId="0" fontId="17" fillId="0" borderId="0" xfId="4" applyFont="1" applyAlignment="1">
      <alignment vertical="center"/>
    </xf>
    <xf numFmtId="0" fontId="11" fillId="0" borderId="0" xfId="4" applyFont="1" applyAlignment="1">
      <alignment horizontal="center"/>
    </xf>
    <xf numFmtId="0" fontId="11" fillId="0" borderId="0" xfId="4" applyFont="1"/>
    <xf numFmtId="0" fontId="11" fillId="0" borderId="1" xfId="0" applyFont="1" applyBorder="1" applyAlignment="1" applyProtection="1">
      <alignment vertical="center"/>
      <protection locked="0"/>
    </xf>
    <xf numFmtId="0" fontId="11" fillId="0" borderId="1" xfId="0" applyFont="1" applyBorder="1" applyAlignment="1" applyProtection="1">
      <alignment vertical="center" wrapText="1"/>
      <protection locked="0"/>
    </xf>
    <xf numFmtId="0" fontId="18" fillId="0" borderId="1" xfId="0" applyFont="1" applyBorder="1" applyAlignment="1" applyProtection="1">
      <alignment vertical="center" wrapText="1"/>
      <protection locked="0"/>
    </xf>
    <xf numFmtId="0" fontId="11" fillId="0" borderId="36" xfId="0" applyFont="1" applyBorder="1" applyAlignment="1" applyProtection="1">
      <alignment horizontal="center" vertical="center"/>
      <protection locked="0"/>
    </xf>
    <xf numFmtId="49" fontId="18" fillId="0" borderId="24" xfId="0" applyNumberFormat="1" applyFont="1" applyBorder="1" applyAlignment="1" applyProtection="1">
      <alignment vertical="center" shrinkToFit="1"/>
      <protection locked="0"/>
    </xf>
    <xf numFmtId="0" fontId="11" fillId="0" borderId="0" xfId="0" applyFont="1" applyAlignment="1" applyProtection="1">
      <alignment horizontal="left" vertical="center"/>
      <protection locked="0"/>
    </xf>
    <xf numFmtId="0" fontId="11" fillId="0" borderId="0" xfId="0" quotePrefix="1" applyFont="1" applyAlignment="1" applyProtection="1">
      <alignment vertical="center"/>
      <protection locked="0"/>
    </xf>
    <xf numFmtId="0" fontId="11" fillId="0" borderId="0" xfId="0" applyFont="1" applyAlignment="1" applyProtection="1">
      <alignment horizontal="center"/>
      <protection locked="0"/>
    </xf>
    <xf numFmtId="0" fontId="11" fillId="4" borderId="1" xfId="0" applyFont="1" applyFill="1" applyBorder="1" applyAlignment="1" applyProtection="1">
      <alignment vertical="center"/>
      <protection locked="0"/>
    </xf>
    <xf numFmtId="0" fontId="11" fillId="0" borderId="34" xfId="0" applyFont="1" applyBorder="1" applyAlignment="1" applyProtection="1">
      <alignment vertical="center" shrinkToFit="1"/>
      <protection locked="0"/>
    </xf>
    <xf numFmtId="0" fontId="11" fillId="0" borderId="41" xfId="0" applyFont="1" applyBorder="1" applyAlignment="1" applyProtection="1">
      <alignment vertical="center" shrinkToFit="1"/>
      <protection locked="0"/>
    </xf>
    <xf numFmtId="0" fontId="11" fillId="4" borderId="3" xfId="0" applyFont="1" applyFill="1" applyBorder="1" applyAlignment="1">
      <alignment vertical="center"/>
    </xf>
    <xf numFmtId="0" fontId="11" fillId="4" borderId="2" xfId="0" applyFont="1" applyFill="1" applyBorder="1" applyAlignment="1">
      <alignment vertical="center"/>
    </xf>
    <xf numFmtId="0" fontId="11" fillId="0" borderId="4" xfId="0" applyFont="1" applyBorder="1" applyAlignment="1" applyProtection="1">
      <alignment vertical="center"/>
      <protection locked="0"/>
    </xf>
    <xf numFmtId="49" fontId="11" fillId="0" borderId="3" xfId="0" applyNumberFormat="1" applyFont="1" applyBorder="1" applyAlignment="1" applyProtection="1">
      <alignment horizontal="left" vertical="center" shrinkToFit="1"/>
      <protection locked="0"/>
    </xf>
    <xf numFmtId="49" fontId="11" fillId="0" borderId="31" xfId="0" applyNumberFormat="1" applyFont="1" applyBorder="1" applyAlignment="1" applyProtection="1">
      <alignment horizontal="left" vertical="center" shrinkToFit="1"/>
      <protection locked="0"/>
    </xf>
    <xf numFmtId="0" fontId="11" fillId="0" borderId="31" xfId="0" applyFont="1" applyBorder="1" applyAlignment="1" applyProtection="1">
      <alignment vertical="center" shrinkToFit="1"/>
      <protection locked="0"/>
    </xf>
    <xf numFmtId="49" fontId="11" fillId="0" borderId="5" xfId="0" applyNumberFormat="1" applyFont="1" applyBorder="1" applyAlignment="1" applyProtection="1">
      <alignment horizontal="left" vertical="center" shrinkToFit="1"/>
      <protection locked="0"/>
    </xf>
    <xf numFmtId="49" fontId="11" fillId="0" borderId="31" xfId="0" applyNumberFormat="1" applyFont="1" applyBorder="1" applyAlignment="1" applyProtection="1">
      <alignment vertical="center" shrinkToFit="1"/>
      <protection locked="0"/>
    </xf>
    <xf numFmtId="49" fontId="11" fillId="0" borderId="3" xfId="0" applyNumberFormat="1" applyFont="1" applyBorder="1" applyAlignment="1" applyProtection="1">
      <alignment vertical="center" shrinkToFit="1"/>
      <protection locked="0"/>
    </xf>
    <xf numFmtId="49" fontId="11" fillId="0" borderId="2" xfId="0" applyNumberFormat="1" applyFont="1" applyBorder="1" applyAlignment="1" applyProtection="1">
      <alignment vertical="center" shrinkToFit="1"/>
      <protection locked="0"/>
    </xf>
    <xf numFmtId="49" fontId="11" fillId="0" borderId="2" xfId="0" applyNumberFormat="1" applyFont="1" applyBorder="1" applyAlignment="1" applyProtection="1">
      <alignment horizontal="left" vertical="center" shrinkToFit="1"/>
      <protection locked="0"/>
    </xf>
    <xf numFmtId="178" fontId="11" fillId="0" borderId="1" xfId="0" applyNumberFormat="1" applyFont="1" applyBorder="1" applyAlignment="1" applyProtection="1">
      <alignment vertical="center" shrinkToFit="1"/>
      <protection locked="0"/>
    </xf>
    <xf numFmtId="178" fontId="11" fillId="0" borderId="1" xfId="4" applyNumberFormat="1" applyFont="1" applyBorder="1" applyAlignment="1" applyProtection="1">
      <alignment horizontal="left" vertical="center"/>
      <protection locked="0"/>
    </xf>
    <xf numFmtId="0" fontId="11" fillId="0" borderId="1" xfId="0" applyFont="1" applyBorder="1" applyAlignment="1" applyProtection="1">
      <alignment vertical="center" shrinkToFit="1"/>
      <protection locked="0"/>
    </xf>
    <xf numFmtId="0" fontId="11" fillId="0" borderId="3" xfId="0" applyFont="1" applyBorder="1" applyAlignment="1" applyProtection="1">
      <alignment vertical="center" shrinkToFit="1"/>
      <protection locked="0"/>
    </xf>
    <xf numFmtId="0" fontId="18" fillId="4" borderId="14" xfId="4" applyFont="1" applyFill="1" applyBorder="1" applyAlignment="1">
      <alignment vertical="center"/>
    </xf>
    <xf numFmtId="0" fontId="18" fillId="4" borderId="2" xfId="4" applyFont="1" applyFill="1" applyBorder="1" applyAlignment="1">
      <alignment vertical="center"/>
    </xf>
    <xf numFmtId="0" fontId="11" fillId="4" borderId="9" xfId="4" applyFont="1" applyFill="1" applyBorder="1" applyAlignment="1">
      <alignment vertical="center"/>
    </xf>
    <xf numFmtId="0" fontId="11" fillId="4" borderId="14" xfId="0" applyFont="1" applyFill="1" applyBorder="1" applyAlignment="1">
      <alignment vertical="center"/>
    </xf>
    <xf numFmtId="0" fontId="11" fillId="4" borderId="5" xfId="0" applyFont="1" applyFill="1" applyBorder="1" applyAlignment="1">
      <alignment vertical="center"/>
    </xf>
    <xf numFmtId="0" fontId="11" fillId="0" borderId="6" xfId="0" applyFont="1" applyBorder="1" applyAlignment="1" applyProtection="1">
      <alignment horizontal="left" vertical="center"/>
      <protection locked="0"/>
    </xf>
    <xf numFmtId="0" fontId="10" fillId="3" borderId="1" xfId="0" applyFont="1" applyFill="1" applyBorder="1" applyAlignment="1">
      <alignment horizontal="left" vertical="center" wrapText="1"/>
    </xf>
    <xf numFmtId="0" fontId="10" fillId="3" borderId="1" xfId="0" applyFont="1" applyFill="1" applyBorder="1" applyAlignment="1">
      <alignment horizontal="left" vertical="top" wrapText="1"/>
    </xf>
    <xf numFmtId="0" fontId="10" fillId="0" borderId="1" xfId="0" applyFont="1" applyBorder="1" applyAlignment="1">
      <alignment horizontal="left" vertical="center"/>
    </xf>
    <xf numFmtId="178" fontId="10" fillId="0" borderId="1" xfId="0" applyNumberFormat="1" applyFont="1" applyBorder="1" applyAlignment="1">
      <alignment horizontal="left" vertical="center" shrinkToFit="1"/>
    </xf>
    <xf numFmtId="176" fontId="10" fillId="0" borderId="1" xfId="0" applyNumberFormat="1" applyFont="1" applyBorder="1" applyAlignment="1">
      <alignment horizontal="left" vertical="center"/>
    </xf>
    <xf numFmtId="0" fontId="10" fillId="0" borderId="4" xfId="0" applyFont="1" applyBorder="1" applyAlignment="1">
      <alignment horizontal="left" vertical="center"/>
    </xf>
    <xf numFmtId="179" fontId="10" fillId="0" borderId="4" xfId="0" applyNumberFormat="1" applyFont="1" applyBorder="1" applyAlignment="1" applyProtection="1">
      <alignment horizontal="left" vertical="center"/>
      <protection locked="0"/>
    </xf>
    <xf numFmtId="177" fontId="10" fillId="0" borderId="4" xfId="0" applyNumberFormat="1" applyFont="1" applyBorder="1" applyAlignment="1" applyProtection="1">
      <alignment horizontal="left" vertical="center"/>
      <protection locked="0"/>
    </xf>
    <xf numFmtId="0" fontId="11" fillId="4" borderId="1" xfId="4" applyFont="1" applyFill="1" applyBorder="1" applyAlignment="1">
      <alignment vertical="center" shrinkToFit="1"/>
    </xf>
    <xf numFmtId="0" fontId="11" fillId="4" borderId="1" xfId="4" applyFont="1" applyFill="1" applyBorder="1" applyAlignment="1">
      <alignment vertical="center"/>
    </xf>
    <xf numFmtId="49" fontId="11" fillId="0" borderId="0" xfId="4" applyNumberFormat="1" applyFont="1" applyAlignment="1">
      <alignment vertical="center"/>
    </xf>
    <xf numFmtId="0" fontId="18" fillId="0" borderId="1" xfId="4" applyFont="1" applyBorder="1" applyAlignment="1" applyProtection="1">
      <alignment horizontal="center" vertical="center" shrinkToFit="1"/>
      <protection locked="0"/>
    </xf>
    <xf numFmtId="178" fontId="18" fillId="0" borderId="1" xfId="4" applyNumberFormat="1" applyFont="1" applyBorder="1" applyAlignment="1" applyProtection="1">
      <alignment horizontal="center" vertical="center"/>
      <protection locked="0"/>
    </xf>
    <xf numFmtId="0" fontId="11" fillId="4" borderId="1" xfId="4" applyFont="1" applyFill="1" applyBorder="1" applyAlignment="1">
      <alignment horizontal="center" vertical="center"/>
    </xf>
    <xf numFmtId="0" fontId="11" fillId="4" borderId="5" xfId="4" applyFont="1" applyFill="1" applyBorder="1" applyAlignment="1">
      <alignment vertical="center"/>
    </xf>
    <xf numFmtId="0" fontId="7" fillId="0" borderId="1" xfId="4" applyBorder="1"/>
    <xf numFmtId="0" fontId="7" fillId="0" borderId="1" xfId="4" applyBorder="1" applyAlignment="1">
      <alignment horizontal="right"/>
    </xf>
    <xf numFmtId="0" fontId="7" fillId="0" borderId="0" xfId="4"/>
    <xf numFmtId="0" fontId="7" fillId="0" borderId="7" xfId="4" applyBorder="1" applyAlignment="1">
      <alignment vertical="center"/>
    </xf>
    <xf numFmtId="0" fontId="7" fillId="0" borderId="18" xfId="4" applyBorder="1" applyAlignment="1">
      <alignment vertical="center"/>
    </xf>
    <xf numFmtId="0" fontId="7" fillId="0" borderId="29" xfId="4" applyBorder="1" applyAlignment="1">
      <alignment vertical="center"/>
    </xf>
    <xf numFmtId="0" fontId="7" fillId="0" borderId="8" xfId="4" applyBorder="1" applyAlignment="1">
      <alignment vertical="center"/>
    </xf>
    <xf numFmtId="0" fontId="7" fillId="0" borderId="30" xfId="4" applyBorder="1" applyAlignment="1">
      <alignment vertical="center"/>
    </xf>
    <xf numFmtId="0" fontId="7" fillId="0" borderId="0" xfId="0" applyFont="1" applyAlignment="1">
      <alignment vertical="center"/>
    </xf>
    <xf numFmtId="0" fontId="7" fillId="0" borderId="8" xfId="4" applyBorder="1" applyAlignment="1">
      <alignment horizontal="center" vertical="center"/>
    </xf>
    <xf numFmtId="0" fontId="7" fillId="0" borderId="30" xfId="4" applyBorder="1" applyAlignment="1">
      <alignment horizontal="center" vertical="center"/>
    </xf>
    <xf numFmtId="0" fontId="7" fillId="0" borderId="0" xfId="4" applyAlignment="1">
      <alignment horizontal="center" vertical="center"/>
    </xf>
    <xf numFmtId="0" fontId="40" fillId="0" borderId="30" xfId="4" quotePrefix="1" applyFont="1" applyBorder="1" applyAlignment="1">
      <alignment vertical="center"/>
    </xf>
    <xf numFmtId="185" fontId="7" fillId="10" borderId="0" xfId="6" applyNumberFormat="1" applyFill="1" applyAlignment="1">
      <alignment horizontal="center" vertical="center"/>
    </xf>
    <xf numFmtId="185" fontId="26" fillId="9" borderId="0" xfId="10" applyNumberFormat="1" applyFont="1" applyFill="1" applyAlignment="1">
      <alignment vertical="center"/>
    </xf>
    <xf numFmtId="185" fontId="7" fillId="0" borderId="0" xfId="6" applyNumberFormat="1">
      <alignment vertical="center"/>
    </xf>
    <xf numFmtId="185" fontId="0" fillId="0" borderId="0" xfId="6" applyNumberFormat="1" applyFont="1">
      <alignment vertical="center"/>
    </xf>
    <xf numFmtId="178" fontId="17" fillId="0" borderId="0" xfId="4" applyNumberFormat="1" applyFont="1" applyAlignment="1">
      <alignment vertical="center"/>
    </xf>
    <xf numFmtId="0" fontId="16" fillId="0" borderId="0" xfId="4" applyFont="1" applyAlignment="1">
      <alignment vertical="center"/>
    </xf>
    <xf numFmtId="0" fontId="16" fillId="0" borderId="30" xfId="0" applyFont="1" applyBorder="1" applyAlignment="1" applyProtection="1">
      <alignment horizontal="center" vertical="center"/>
      <protection locked="0"/>
    </xf>
    <xf numFmtId="0" fontId="11" fillId="4" borderId="11" xfId="4" applyFont="1" applyFill="1" applyBorder="1" applyAlignment="1">
      <alignment vertical="center"/>
    </xf>
    <xf numFmtId="0" fontId="11" fillId="4" borderId="10" xfId="4" applyFont="1" applyFill="1" applyBorder="1" applyAlignment="1">
      <alignment vertical="center"/>
    </xf>
    <xf numFmtId="0" fontId="11" fillId="4" borderId="12" xfId="4" applyFont="1" applyFill="1" applyBorder="1" applyAlignment="1">
      <alignment vertical="center"/>
    </xf>
    <xf numFmtId="0" fontId="18" fillId="0" borderId="8" xfId="4" applyFont="1" applyBorder="1" applyAlignment="1">
      <alignment vertical="center"/>
    </xf>
    <xf numFmtId="0" fontId="11" fillId="4" borderId="31" xfId="4" applyFont="1" applyFill="1" applyBorder="1" applyAlignment="1">
      <alignment vertical="center"/>
    </xf>
    <xf numFmtId="0" fontId="11" fillId="4" borderId="14" xfId="4" applyFont="1" applyFill="1" applyBorder="1" applyAlignment="1">
      <alignment vertical="center"/>
    </xf>
    <xf numFmtId="0" fontId="11" fillId="0" borderId="17" xfId="4" applyFont="1" applyBorder="1" applyAlignment="1">
      <alignment vertical="center"/>
    </xf>
    <xf numFmtId="0" fontId="11" fillId="0" borderId="25" xfId="4" applyFont="1" applyBorder="1" applyAlignment="1">
      <alignment vertical="center"/>
    </xf>
    <xf numFmtId="178" fontId="11" fillId="0" borderId="25" xfId="4" applyNumberFormat="1" applyFont="1" applyBorder="1" applyAlignment="1">
      <alignment vertical="center"/>
    </xf>
    <xf numFmtId="0" fontId="11" fillId="0" borderId="35" xfId="4" applyFont="1" applyBorder="1" applyAlignment="1">
      <alignment vertical="center"/>
    </xf>
    <xf numFmtId="178" fontId="16" fillId="0" borderId="29" xfId="4" applyNumberFormat="1" applyFont="1" applyBorder="1" applyAlignment="1" applyProtection="1">
      <alignment horizontal="center" vertical="center" shrinkToFit="1"/>
      <protection locked="0"/>
    </xf>
    <xf numFmtId="0" fontId="10" fillId="0" borderId="0" xfId="0" applyFont="1" applyAlignment="1">
      <alignment wrapText="1"/>
    </xf>
    <xf numFmtId="0" fontId="10" fillId="0" borderId="0" xfId="0" applyFont="1" applyAlignment="1">
      <alignment horizontal="left" wrapText="1"/>
    </xf>
    <xf numFmtId="0" fontId="43" fillId="0" borderId="0" xfId="0" applyFont="1" applyAlignment="1">
      <alignment horizontal="left" vertical="center" wrapText="1"/>
    </xf>
    <xf numFmtId="0" fontId="44" fillId="0" borderId="0" xfId="0" applyFont="1" applyAlignment="1">
      <alignment horizontal="center" vertical="center"/>
    </xf>
    <xf numFmtId="178" fontId="18" fillId="4" borderId="26" xfId="4" applyNumberFormat="1" applyFont="1" applyFill="1" applyBorder="1" applyAlignment="1">
      <alignment vertical="center"/>
    </xf>
    <xf numFmtId="178" fontId="11" fillId="0" borderId="4" xfId="4" applyNumberFormat="1" applyFont="1" applyBorder="1" applyAlignment="1" applyProtection="1">
      <alignment horizontal="left" vertical="center"/>
      <protection locked="0"/>
    </xf>
    <xf numFmtId="178" fontId="18" fillId="0" borderId="0" xfId="4" applyNumberFormat="1" applyFont="1" applyAlignment="1">
      <alignment horizontal="center" vertical="center" shrinkToFit="1"/>
    </xf>
    <xf numFmtId="179" fontId="18" fillId="0" borderId="1" xfId="4" applyNumberFormat="1" applyFont="1" applyBorder="1" applyAlignment="1" applyProtection="1">
      <alignment horizontal="center" vertical="center"/>
      <protection locked="0"/>
    </xf>
    <xf numFmtId="0" fontId="18" fillId="0" borderId="5" xfId="0" applyFont="1" applyBorder="1" applyAlignment="1" applyProtection="1">
      <alignment vertical="center" shrinkToFit="1"/>
      <protection locked="0"/>
    </xf>
    <xf numFmtId="0" fontId="12" fillId="0" borderId="30" xfId="4" applyFont="1" applyBorder="1" applyAlignment="1">
      <alignment vertical="center"/>
    </xf>
    <xf numFmtId="177" fontId="18" fillId="0" borderId="1" xfId="4" applyNumberFormat="1" applyFont="1" applyBorder="1" applyAlignment="1" applyProtection="1">
      <alignment horizontal="center" vertical="center"/>
      <protection locked="0"/>
    </xf>
    <xf numFmtId="177" fontId="18" fillId="0" borderId="34" xfId="4" applyNumberFormat="1" applyFont="1" applyBorder="1" applyAlignment="1" applyProtection="1">
      <alignment horizontal="center" vertical="center"/>
      <protection locked="0"/>
    </xf>
    <xf numFmtId="186" fontId="11" fillId="0" borderId="34" xfId="4" applyNumberFormat="1" applyFont="1" applyBorder="1" applyAlignment="1" applyProtection="1">
      <alignment horizontal="left" vertical="center" shrinkToFit="1"/>
      <protection locked="0"/>
    </xf>
    <xf numFmtId="186" fontId="11" fillId="0" borderId="50" xfId="4" applyNumberFormat="1" applyFont="1" applyBorder="1" applyAlignment="1" applyProtection="1">
      <alignment horizontal="left" vertical="center" shrinkToFit="1"/>
      <protection locked="0"/>
    </xf>
    <xf numFmtId="0" fontId="11" fillId="0" borderId="8" xfId="0" applyFont="1" applyBorder="1" applyAlignment="1">
      <alignment vertical="center"/>
    </xf>
    <xf numFmtId="0" fontId="11" fillId="0" borderId="30" xfId="0" applyFont="1" applyBorder="1" applyAlignment="1">
      <alignment vertical="center"/>
    </xf>
    <xf numFmtId="0" fontId="12" fillId="0" borderId="30" xfId="0" applyFont="1" applyBorder="1" applyAlignment="1">
      <alignment vertical="center"/>
    </xf>
    <xf numFmtId="0" fontId="11" fillId="0" borderId="30" xfId="0" applyFont="1" applyBorder="1" applyAlignment="1">
      <alignment horizontal="left" vertical="center"/>
    </xf>
    <xf numFmtId="0" fontId="11" fillId="4" borderId="9" xfId="0" applyFont="1" applyFill="1" applyBorder="1" applyAlignment="1">
      <alignment vertical="center"/>
    </xf>
    <xf numFmtId="0" fontId="11" fillId="4" borderId="10" xfId="0" applyFont="1" applyFill="1" applyBorder="1" applyAlignment="1">
      <alignment vertical="center"/>
    </xf>
    <xf numFmtId="0" fontId="11" fillId="4" borderId="1" xfId="0" applyFont="1" applyFill="1" applyBorder="1" applyAlignment="1">
      <alignment vertical="center"/>
    </xf>
    <xf numFmtId="0" fontId="11" fillId="4" borderId="31" xfId="0" applyFont="1" applyFill="1" applyBorder="1" applyAlignment="1">
      <alignment vertical="center"/>
    </xf>
    <xf numFmtId="0" fontId="11" fillId="4" borderId="1" xfId="0" applyFont="1" applyFill="1" applyBorder="1" applyAlignment="1">
      <alignment vertical="center" shrinkToFit="1"/>
    </xf>
    <xf numFmtId="0" fontId="11" fillId="4" borderId="4" xfId="0" applyFont="1" applyFill="1" applyBorder="1" applyAlignment="1">
      <alignment vertical="center"/>
    </xf>
    <xf numFmtId="0" fontId="18" fillId="4" borderId="1" xfId="0" applyFont="1" applyFill="1" applyBorder="1" applyAlignment="1">
      <alignment horizontal="left" vertical="center" wrapText="1"/>
    </xf>
    <xf numFmtId="49" fontId="18" fillId="7" borderId="24" xfId="0" applyNumberFormat="1" applyFont="1" applyFill="1" applyBorder="1" applyAlignment="1">
      <alignment vertical="center" shrinkToFit="1"/>
    </xf>
    <xf numFmtId="49" fontId="18" fillId="7" borderId="32" xfId="0" applyNumberFormat="1" applyFont="1" applyFill="1" applyBorder="1" applyAlignment="1">
      <alignment vertical="center" shrinkToFit="1"/>
    </xf>
    <xf numFmtId="49" fontId="11" fillId="0" borderId="30" xfId="0" applyNumberFormat="1" applyFont="1" applyBorder="1" applyAlignment="1">
      <alignment vertical="center" shrinkToFit="1"/>
    </xf>
    <xf numFmtId="0" fontId="11" fillId="0" borderId="0" xfId="0" applyFont="1" applyAlignment="1">
      <alignment horizontal="left" vertical="center" shrinkToFit="1"/>
    </xf>
    <xf numFmtId="0" fontId="11" fillId="0" borderId="1" xfId="0" applyFont="1" applyBorder="1" applyAlignment="1">
      <alignment vertical="center" shrinkToFit="1"/>
    </xf>
    <xf numFmtId="0" fontId="18" fillId="0" borderId="3" xfId="0" applyFont="1" applyBorder="1" applyAlignment="1">
      <alignment vertical="center" wrapText="1" shrinkToFit="1"/>
    </xf>
    <xf numFmtId="0" fontId="11" fillId="4" borderId="1" xfId="0" applyFont="1" applyFill="1" applyBorder="1" applyAlignment="1">
      <alignment horizontal="center" vertical="center"/>
    </xf>
    <xf numFmtId="0" fontId="18" fillId="4" borderId="11" xfId="0" applyFont="1" applyFill="1" applyBorder="1" applyAlignment="1">
      <alignment vertical="center"/>
    </xf>
    <xf numFmtId="0" fontId="11" fillId="0" borderId="1" xfId="0" applyFont="1" applyBorder="1" applyAlignment="1">
      <alignment vertical="center"/>
    </xf>
    <xf numFmtId="0" fontId="18" fillId="4" borderId="10" xfId="0" applyFont="1" applyFill="1" applyBorder="1" applyAlignment="1">
      <alignment vertical="center"/>
    </xf>
    <xf numFmtId="0" fontId="33" fillId="4" borderId="12" xfId="0" applyFont="1" applyFill="1" applyBorder="1" applyAlignment="1">
      <alignment vertical="center"/>
    </xf>
    <xf numFmtId="0" fontId="18" fillId="0" borderId="8" xfId="0" applyFont="1" applyBorder="1" applyAlignment="1">
      <alignment vertical="center"/>
    </xf>
    <xf numFmtId="0" fontId="18" fillId="0" borderId="30" xfId="0" applyFont="1" applyBorder="1" applyAlignment="1">
      <alignment vertical="center"/>
    </xf>
    <xf numFmtId="0" fontId="11" fillId="4" borderId="4" xfId="0" applyFont="1" applyFill="1" applyBorder="1" applyAlignment="1">
      <alignment horizontal="right" vertical="center"/>
    </xf>
    <xf numFmtId="0" fontId="11" fillId="4" borderId="38" xfId="0" applyFont="1" applyFill="1" applyBorder="1" applyAlignment="1">
      <alignment horizontal="right" vertical="center" shrinkToFit="1"/>
    </xf>
    <xf numFmtId="0" fontId="11" fillId="4" borderId="10" xfId="0" applyFont="1" applyFill="1" applyBorder="1" applyAlignment="1">
      <alignment horizontal="center" vertical="center"/>
    </xf>
    <xf numFmtId="0" fontId="11" fillId="4" borderId="13" xfId="0" applyFont="1" applyFill="1" applyBorder="1" applyAlignment="1">
      <alignment vertical="center"/>
    </xf>
    <xf numFmtId="0" fontId="11" fillId="0" borderId="46" xfId="0" applyFont="1" applyBorder="1" applyAlignment="1">
      <alignment vertical="center"/>
    </xf>
    <xf numFmtId="0" fontId="11" fillId="4" borderId="1" xfId="0" applyFont="1" applyFill="1" applyBorder="1" applyAlignment="1">
      <alignment vertical="center" wrapText="1"/>
    </xf>
    <xf numFmtId="178" fontId="11" fillId="4" borderId="1" xfId="0" applyNumberFormat="1" applyFont="1" applyFill="1" applyBorder="1" applyAlignment="1">
      <alignment vertical="center"/>
    </xf>
    <xf numFmtId="178" fontId="11" fillId="4" borderId="1" xfId="0" applyNumberFormat="1" applyFont="1" applyFill="1" applyBorder="1" applyAlignment="1">
      <alignment horizontal="right" vertical="center"/>
    </xf>
    <xf numFmtId="178" fontId="11" fillId="4" borderId="2" xfId="0" applyNumberFormat="1" applyFont="1" applyFill="1" applyBorder="1" applyAlignment="1">
      <alignment horizontal="right" vertical="center"/>
    </xf>
    <xf numFmtId="0" fontId="17" fillId="0" borderId="8" xfId="0" applyFont="1" applyBorder="1" applyAlignment="1">
      <alignment vertical="center"/>
    </xf>
    <xf numFmtId="0" fontId="11" fillId="4" borderId="1" xfId="0" applyFont="1" applyFill="1" applyBorder="1" applyAlignment="1">
      <alignment horizontal="left" vertical="center"/>
    </xf>
    <xf numFmtId="0" fontId="18" fillId="4" borderId="14" xfId="0" applyFont="1" applyFill="1" applyBorder="1" applyAlignment="1">
      <alignment vertical="center"/>
    </xf>
    <xf numFmtId="0" fontId="18" fillId="4" borderId="2" xfId="0" applyFont="1" applyFill="1" applyBorder="1" applyAlignment="1">
      <alignment vertical="center"/>
    </xf>
    <xf numFmtId="178" fontId="18" fillId="4" borderId="5" xfId="0" applyNumberFormat="1" applyFont="1" applyFill="1" applyBorder="1" applyAlignment="1">
      <alignment vertical="center"/>
    </xf>
    <xf numFmtId="0" fontId="11" fillId="0" borderId="0" xfId="0" applyFont="1"/>
    <xf numFmtId="0" fontId="14" fillId="0" borderId="8" xfId="4" applyFont="1" applyBorder="1" applyAlignment="1">
      <alignment vertical="top"/>
    </xf>
    <xf numFmtId="0" fontId="16" fillId="0" borderId="0" xfId="4" applyFont="1" applyAlignment="1">
      <alignment horizontal="right" vertical="center"/>
    </xf>
    <xf numFmtId="0" fontId="16" fillId="0" borderId="30" xfId="4" applyFont="1" applyBorder="1" applyAlignment="1">
      <alignment horizontal="center" vertical="center"/>
    </xf>
    <xf numFmtId="0" fontId="11" fillId="0" borderId="7" xfId="4" applyFont="1" applyBorder="1" applyAlignment="1">
      <alignment vertical="center"/>
    </xf>
    <xf numFmtId="0" fontId="11" fillId="0" borderId="18" xfId="4" applyFont="1" applyBorder="1" applyAlignment="1">
      <alignment vertical="center"/>
    </xf>
    <xf numFmtId="0" fontId="16" fillId="0" borderId="18" xfId="4" applyFont="1" applyBorder="1" applyAlignment="1">
      <alignment vertical="center"/>
    </xf>
    <xf numFmtId="0" fontId="16" fillId="0" borderId="18" xfId="4" applyFont="1" applyBorder="1" applyAlignment="1">
      <alignment horizontal="right" vertical="center"/>
    </xf>
    <xf numFmtId="0" fontId="41" fillId="0" borderId="0" xfId="4" applyFont="1" applyAlignment="1">
      <alignment horizontal="right" vertical="center"/>
    </xf>
    <xf numFmtId="0" fontId="11" fillId="0" borderId="34" xfId="4" applyFont="1" applyBorder="1" applyAlignment="1">
      <alignment vertical="center" shrinkToFit="1"/>
    </xf>
    <xf numFmtId="0" fontId="11" fillId="0" borderId="1" xfId="4" applyFont="1" applyBorder="1" applyAlignment="1">
      <alignment vertical="center" shrinkToFit="1"/>
    </xf>
    <xf numFmtId="49" fontId="11" fillId="0" borderId="34" xfId="4" applyNumberFormat="1" applyFont="1" applyBorder="1" applyAlignment="1">
      <alignment vertical="center" shrinkToFit="1"/>
    </xf>
    <xf numFmtId="0" fontId="11" fillId="0" borderId="47" xfId="4" applyFont="1" applyBorder="1" applyAlignment="1">
      <alignment vertical="center" shrinkToFit="1"/>
    </xf>
    <xf numFmtId="49" fontId="11" fillId="0" borderId="3" xfId="4" applyNumberFormat="1" applyFont="1" applyBorder="1" applyAlignment="1">
      <alignment vertical="center" shrinkToFit="1"/>
    </xf>
    <xf numFmtId="49" fontId="11" fillId="0" borderId="3" xfId="4" applyNumberFormat="1" applyFont="1" applyBorder="1" applyAlignment="1">
      <alignment horizontal="left" vertical="center" shrinkToFit="1"/>
    </xf>
    <xf numFmtId="49" fontId="11" fillId="0" borderId="2" xfId="4" applyNumberFormat="1" applyFont="1" applyBorder="1" applyAlignment="1">
      <alignment horizontal="left" vertical="center" shrinkToFit="1"/>
    </xf>
    <xf numFmtId="49" fontId="11" fillId="0" borderId="31" xfId="4" applyNumberFormat="1" applyFont="1" applyBorder="1" applyAlignment="1">
      <alignment horizontal="left" vertical="center" shrinkToFit="1"/>
    </xf>
    <xf numFmtId="49" fontId="11" fillId="0" borderId="2" xfId="4" applyNumberFormat="1" applyFont="1" applyBorder="1" applyAlignment="1">
      <alignment vertical="center" shrinkToFit="1"/>
    </xf>
    <xf numFmtId="49" fontId="11" fillId="0" borderId="47" xfId="4" applyNumberFormat="1" applyFont="1" applyBorder="1" applyAlignment="1">
      <alignment vertical="center" shrinkToFit="1"/>
    </xf>
    <xf numFmtId="0" fontId="18" fillId="4" borderId="12" xfId="0" applyFont="1" applyFill="1" applyBorder="1" applyAlignment="1">
      <alignment vertical="center"/>
    </xf>
    <xf numFmtId="0" fontId="18" fillId="4" borderId="1" xfId="4" applyFont="1" applyFill="1" applyBorder="1" applyAlignment="1">
      <alignment horizontal="center" vertical="center" shrinkToFit="1"/>
    </xf>
    <xf numFmtId="0" fontId="18" fillId="4" borderId="1" xfId="4" applyFont="1" applyFill="1" applyBorder="1" applyAlignment="1">
      <alignment horizontal="center" vertical="center"/>
    </xf>
    <xf numFmtId="0" fontId="11" fillId="4" borderId="1" xfId="4" applyFont="1" applyFill="1" applyBorder="1" applyAlignment="1">
      <alignment horizontal="center" vertical="center" shrinkToFit="1"/>
    </xf>
    <xf numFmtId="0" fontId="11" fillId="4" borderId="34" xfId="4" applyFont="1" applyFill="1" applyBorder="1" applyAlignment="1">
      <alignment horizontal="center" vertical="center" shrinkToFit="1"/>
    </xf>
    <xf numFmtId="0" fontId="18" fillId="0" borderId="1" xfId="4" applyFont="1" applyBorder="1" applyAlignment="1">
      <alignment horizontal="center" vertical="center" shrinkToFit="1"/>
    </xf>
    <xf numFmtId="178" fontId="18" fillId="0" borderId="1" xfId="4" applyNumberFormat="1" applyFont="1" applyBorder="1" applyAlignment="1">
      <alignment horizontal="center" vertical="center"/>
    </xf>
    <xf numFmtId="0" fontId="11" fillId="4" borderId="34" xfId="4" applyFont="1" applyFill="1" applyBorder="1" applyAlignment="1">
      <alignment horizontal="center" vertical="center"/>
    </xf>
    <xf numFmtId="0" fontId="11" fillId="16" borderId="6" xfId="4" applyFont="1" applyFill="1" applyBorder="1" applyAlignment="1">
      <alignment vertical="center"/>
    </xf>
    <xf numFmtId="0" fontId="11" fillId="4" borderId="6" xfId="4" applyFont="1" applyFill="1" applyBorder="1" applyAlignment="1">
      <alignment horizontal="center" vertical="center"/>
    </xf>
    <xf numFmtId="177" fontId="18" fillId="0" borderId="42" xfId="4" applyNumberFormat="1" applyFont="1" applyBorder="1" applyAlignment="1">
      <alignment horizontal="center" vertical="center"/>
    </xf>
    <xf numFmtId="0" fontId="11" fillId="4" borderId="48" xfId="4" applyFont="1" applyFill="1" applyBorder="1" applyAlignment="1">
      <alignment vertical="center"/>
    </xf>
    <xf numFmtId="0" fontId="11" fillId="4" borderId="49" xfId="4" applyFont="1" applyFill="1" applyBorder="1" applyAlignment="1">
      <alignment vertical="center"/>
    </xf>
    <xf numFmtId="0" fontId="11" fillId="4" borderId="49" xfId="4" applyFont="1" applyFill="1" applyBorder="1" applyAlignment="1">
      <alignment horizontal="left" vertical="center"/>
    </xf>
    <xf numFmtId="0" fontId="11" fillId="0" borderId="30" xfId="4" applyFont="1" applyBorder="1" applyAlignment="1">
      <alignment horizontal="left" vertical="center" shrinkToFit="1"/>
    </xf>
    <xf numFmtId="0" fontId="11" fillId="4" borderId="8" xfId="4" applyFont="1" applyFill="1" applyBorder="1" applyAlignment="1">
      <alignment vertical="center"/>
    </xf>
    <xf numFmtId="0" fontId="11" fillId="0" borderId="0" xfId="4" applyFont="1" applyAlignment="1">
      <alignment vertical="top" shrinkToFit="1"/>
    </xf>
    <xf numFmtId="0" fontId="11" fillId="0" borderId="30" xfId="4" applyFont="1" applyBorder="1" applyAlignment="1">
      <alignment vertical="top" shrinkToFit="1"/>
    </xf>
    <xf numFmtId="0" fontId="11" fillId="4" borderId="15" xfId="4" applyFont="1" applyFill="1" applyBorder="1" applyAlignment="1">
      <alignment vertical="center"/>
    </xf>
    <xf numFmtId="0" fontId="11" fillId="4" borderId="21" xfId="4" applyFont="1" applyFill="1" applyBorder="1" applyAlignment="1">
      <alignment vertical="center"/>
    </xf>
    <xf numFmtId="0" fontId="25" fillId="4" borderId="2" xfId="4" applyFont="1" applyFill="1" applyBorder="1" applyAlignment="1">
      <alignment vertical="center"/>
    </xf>
    <xf numFmtId="0" fontId="11" fillId="4" borderId="2" xfId="4" applyFont="1" applyFill="1" applyBorder="1" applyAlignment="1">
      <alignment horizontal="left" vertical="center" shrinkToFit="1"/>
    </xf>
    <xf numFmtId="0" fontId="11" fillId="4" borderId="16" xfId="4" applyFont="1" applyFill="1" applyBorder="1" applyAlignment="1">
      <alignment vertical="center"/>
    </xf>
    <xf numFmtId="0" fontId="11" fillId="4" borderId="23" xfId="4" applyFont="1" applyFill="1" applyBorder="1" applyAlignment="1">
      <alignment horizontal="right" vertical="center"/>
    </xf>
    <xf numFmtId="0" fontId="18" fillId="4" borderId="34" xfId="0" applyFont="1" applyFill="1" applyBorder="1" applyAlignment="1">
      <alignment horizontal="left" vertical="center" wrapText="1"/>
    </xf>
    <xf numFmtId="0" fontId="11" fillId="4" borderId="0" xfId="4" applyFont="1" applyFill="1" applyAlignment="1">
      <alignment horizontal="right" vertical="center"/>
    </xf>
    <xf numFmtId="0" fontId="11" fillId="4" borderId="24" xfId="4" applyFont="1" applyFill="1" applyBorder="1" applyAlignment="1">
      <alignment vertical="center"/>
    </xf>
    <xf numFmtId="178" fontId="11" fillId="4" borderId="2" xfId="4" applyNumberFormat="1" applyFont="1" applyFill="1" applyBorder="1" applyAlignment="1">
      <alignment vertical="center"/>
    </xf>
    <xf numFmtId="0" fontId="11" fillId="4" borderId="22" xfId="4" applyFont="1" applyFill="1" applyBorder="1" applyAlignment="1">
      <alignment vertical="center"/>
    </xf>
    <xf numFmtId="0" fontId="11" fillId="4" borderId="23" xfId="4" applyFont="1" applyFill="1" applyBorder="1" applyAlignment="1">
      <alignment vertical="center"/>
    </xf>
    <xf numFmtId="0" fontId="18" fillId="0" borderId="0" xfId="4" applyFont="1" applyAlignment="1">
      <alignment horizontal="left" vertical="center" shrinkToFit="1"/>
    </xf>
    <xf numFmtId="0" fontId="18" fillId="4" borderId="9" xfId="4" applyFont="1" applyFill="1" applyBorder="1" applyAlignment="1">
      <alignment vertical="center"/>
    </xf>
    <xf numFmtId="49" fontId="17" fillId="0" borderId="0" xfId="4" applyNumberFormat="1" applyFont="1" applyAlignment="1">
      <alignment vertical="center"/>
    </xf>
    <xf numFmtId="0" fontId="11" fillId="0" borderId="34" xfId="4" applyFont="1" applyBorder="1" applyAlignment="1" applyProtection="1">
      <alignment horizontal="center" vertical="center"/>
      <protection locked="0"/>
    </xf>
    <xf numFmtId="187" fontId="11" fillId="0" borderId="34" xfId="4" applyNumberFormat="1" applyFont="1" applyBorder="1" applyAlignment="1">
      <alignment horizontal="center" vertical="center" shrinkToFit="1"/>
    </xf>
    <xf numFmtId="0" fontId="18" fillId="0" borderId="5" xfId="0" applyFont="1" applyBorder="1" applyAlignment="1" applyProtection="1">
      <alignment vertical="center"/>
      <protection locked="0"/>
    </xf>
    <xf numFmtId="0" fontId="12" fillId="0" borderId="0" xfId="0" applyFont="1" applyAlignment="1">
      <alignment vertical="center"/>
    </xf>
    <xf numFmtId="49" fontId="18" fillId="0" borderId="1" xfId="0" applyNumberFormat="1" applyFont="1" applyBorder="1" applyAlignment="1" applyProtection="1">
      <alignment vertical="center" shrinkToFit="1"/>
      <protection locked="0"/>
    </xf>
    <xf numFmtId="0" fontId="18" fillId="0" borderId="1" xfId="0" applyFont="1" applyBorder="1" applyAlignment="1">
      <alignment vertical="center" shrinkToFit="1"/>
    </xf>
    <xf numFmtId="49" fontId="18" fillId="0" borderId="0" xfId="0" applyNumberFormat="1" applyFont="1" applyAlignment="1" applyProtection="1">
      <alignment vertical="center" shrinkToFit="1"/>
      <protection locked="0"/>
    </xf>
    <xf numFmtId="0" fontId="47" fillId="0" borderId="8" xfId="0" applyFont="1" applyBorder="1" applyAlignment="1">
      <alignment vertical="center"/>
    </xf>
    <xf numFmtId="0" fontId="11" fillId="0" borderId="1" xfId="0" applyFont="1" applyBorder="1" applyAlignment="1" applyProtection="1">
      <alignment horizontal="left" vertical="center" wrapText="1"/>
      <protection locked="0"/>
    </xf>
    <xf numFmtId="0" fontId="12" fillId="0" borderId="33" xfId="0" applyFont="1" applyBorder="1" applyAlignment="1">
      <alignment vertical="center" shrinkToFit="1"/>
    </xf>
    <xf numFmtId="0" fontId="11" fillId="4" borderId="34" xfId="0" applyFont="1" applyFill="1" applyBorder="1" applyAlignment="1">
      <alignment horizontal="center" vertical="center"/>
    </xf>
    <xf numFmtId="0" fontId="18" fillId="4" borderId="11" xfId="0" applyFont="1" applyFill="1" applyBorder="1" applyAlignment="1">
      <alignment horizontal="right" vertical="center"/>
    </xf>
    <xf numFmtId="0" fontId="18" fillId="0" borderId="5" xfId="0" applyFont="1" applyBorder="1" applyAlignment="1" applyProtection="1">
      <alignment vertical="center" wrapText="1"/>
      <protection locked="0"/>
    </xf>
    <xf numFmtId="179" fontId="11" fillId="0" borderId="4" xfId="0" applyNumberFormat="1" applyFont="1" applyBorder="1" applyAlignment="1" applyProtection="1">
      <alignment vertical="center" wrapText="1"/>
      <protection locked="0"/>
    </xf>
    <xf numFmtId="179" fontId="11" fillId="0" borderId="1" xfId="0" applyNumberFormat="1" applyFont="1" applyBorder="1" applyAlignment="1" applyProtection="1">
      <alignment vertical="center" wrapText="1"/>
      <protection locked="0"/>
    </xf>
    <xf numFmtId="177" fontId="11" fillId="0" borderId="34" xfId="0" applyNumberFormat="1" applyFont="1" applyBorder="1" applyAlignment="1">
      <alignment horizontal="center" vertical="center"/>
    </xf>
    <xf numFmtId="0" fontId="18" fillId="4" borderId="10" xfId="0" applyFont="1" applyFill="1" applyBorder="1" applyAlignment="1">
      <alignment horizontal="right" vertical="center"/>
    </xf>
    <xf numFmtId="0" fontId="18" fillId="4" borderId="12" xfId="0" applyFont="1" applyFill="1" applyBorder="1" applyAlignment="1">
      <alignment horizontal="right" vertical="center"/>
    </xf>
    <xf numFmtId="0" fontId="18" fillId="7" borderId="1" xfId="0" applyFont="1" applyFill="1" applyBorder="1" applyAlignment="1" applyProtection="1">
      <alignment horizontal="center" vertical="center" shrinkToFit="1"/>
      <protection locked="0"/>
    </xf>
    <xf numFmtId="0" fontId="18" fillId="0" borderId="54" xfId="0" applyFont="1" applyBorder="1" applyAlignment="1">
      <alignment vertical="center" wrapText="1" shrinkToFit="1"/>
    </xf>
    <xf numFmtId="188" fontId="11" fillId="0" borderId="1" xfId="0" applyNumberFormat="1" applyFont="1" applyBorder="1" applyAlignment="1" applyProtection="1">
      <alignment vertical="center" shrinkToFit="1"/>
      <protection locked="0"/>
    </xf>
    <xf numFmtId="0" fontId="49" fillId="0" borderId="0" xfId="4" applyFont="1"/>
    <xf numFmtId="0" fontId="50" fillId="0" borderId="0" xfId="4" applyFont="1"/>
    <xf numFmtId="0" fontId="51" fillId="0" borderId="0" xfId="4" applyFont="1" applyAlignment="1">
      <alignment horizontal="left" shrinkToFit="1"/>
    </xf>
    <xf numFmtId="0" fontId="52" fillId="0" borderId="0" xfId="4" applyFont="1" applyAlignment="1">
      <alignment wrapText="1" shrinkToFit="1"/>
    </xf>
    <xf numFmtId="0" fontId="53" fillId="0" borderId="0" xfId="4" applyFont="1" applyAlignment="1">
      <alignment wrapText="1" shrinkToFit="1"/>
    </xf>
    <xf numFmtId="189" fontId="53" fillId="0" borderId="0" xfId="4" applyNumberFormat="1" applyFont="1" applyAlignment="1">
      <alignment horizontal="center"/>
    </xf>
    <xf numFmtId="0" fontId="54" fillId="0" borderId="0" xfId="4" applyFont="1" applyAlignment="1">
      <alignment horizontal="center"/>
    </xf>
    <xf numFmtId="0" fontId="49" fillId="0" borderId="0" xfId="4" applyFont="1" applyAlignment="1">
      <alignment vertical="center"/>
    </xf>
    <xf numFmtId="0" fontId="55" fillId="0" borderId="26" xfId="19" applyFont="1" applyFill="1" applyBorder="1" applyAlignment="1" applyProtection="1">
      <alignment vertical="center" wrapText="1"/>
    </xf>
    <xf numFmtId="0" fontId="50" fillId="0" borderId="26" xfId="4" applyFont="1" applyBorder="1" applyAlignment="1">
      <alignment vertical="center" wrapText="1"/>
    </xf>
    <xf numFmtId="0" fontId="50" fillId="0" borderId="1" xfId="4" applyFont="1" applyBorder="1" applyAlignment="1">
      <alignment vertical="center"/>
    </xf>
    <xf numFmtId="0" fontId="51" fillId="0" borderId="0" xfId="4" applyFont="1" applyAlignment="1">
      <alignment vertical="center"/>
    </xf>
    <xf numFmtId="0" fontId="51" fillId="0" borderId="1" xfId="4" applyFont="1" applyBorder="1" applyAlignment="1">
      <alignment horizontal="left" vertical="top" wrapText="1" shrinkToFit="1"/>
    </xf>
    <xf numFmtId="0" fontId="56" fillId="0" borderId="1" xfId="4" applyFont="1" applyBorder="1" applyAlignment="1">
      <alignment horizontal="center" vertical="center"/>
    </xf>
    <xf numFmtId="0" fontId="57" fillId="0" borderId="20" xfId="4" applyFont="1" applyBorder="1" applyAlignment="1">
      <alignment vertical="top" wrapText="1" shrinkToFit="1"/>
    </xf>
    <xf numFmtId="0" fontId="58" fillId="0" borderId="1" xfId="19" applyFont="1" applyFill="1" applyBorder="1" applyAlignment="1">
      <alignment horizontal="left" vertical="center" wrapText="1" readingOrder="1"/>
    </xf>
    <xf numFmtId="189" fontId="53" fillId="0" borderId="4" xfId="4" applyNumberFormat="1" applyFont="1" applyBorder="1" applyAlignment="1">
      <alignment vertical="center"/>
    </xf>
    <xf numFmtId="0" fontId="54" fillId="0" borderId="4" xfId="4" applyFont="1" applyBorder="1" applyAlignment="1">
      <alignment horizontal="center" vertical="center" wrapText="1"/>
    </xf>
    <xf numFmtId="0" fontId="54" fillId="0" borderId="1" xfId="4" applyFont="1" applyBorder="1" applyAlignment="1">
      <alignment horizontal="center" vertical="center" wrapText="1"/>
    </xf>
    <xf numFmtId="189" fontId="53" fillId="0" borderId="4" xfId="4" applyNumberFormat="1" applyFont="1" applyBorder="1" applyAlignment="1">
      <alignment horizontal="center" vertical="center"/>
    </xf>
    <xf numFmtId="0" fontId="51" fillId="0" borderId="0" xfId="4" applyFont="1" applyAlignment="1">
      <alignment horizontal="right" vertical="center"/>
    </xf>
    <xf numFmtId="0" fontId="35" fillId="0" borderId="0" xfId="19" applyAlignment="1">
      <alignment horizontal="center" vertical="center"/>
    </xf>
    <xf numFmtId="0" fontId="50" fillId="0" borderId="0" xfId="4" applyFont="1" applyAlignment="1">
      <alignment horizontal="center" vertical="center"/>
    </xf>
    <xf numFmtId="0" fontId="50" fillId="0" borderId="4" xfId="4" applyFont="1" applyBorder="1" applyAlignment="1">
      <alignment horizontal="center" vertical="center"/>
    </xf>
    <xf numFmtId="0" fontId="59" fillId="17" borderId="35" xfId="4" applyFont="1" applyFill="1" applyBorder="1" applyAlignment="1">
      <alignment horizontal="left" vertical="center" shrinkToFit="1"/>
    </xf>
    <xf numFmtId="0" fontId="60" fillId="17" borderId="55" xfId="4" applyFont="1" applyFill="1" applyBorder="1" applyAlignment="1">
      <alignment horizontal="left" vertical="center" wrapText="1" shrinkToFit="1"/>
    </xf>
    <xf numFmtId="0" fontId="60" fillId="17" borderId="56" xfId="4" applyFont="1" applyFill="1" applyBorder="1" applyAlignment="1">
      <alignment horizontal="left" vertical="center" wrapText="1" shrinkToFit="1"/>
    </xf>
    <xf numFmtId="0" fontId="53" fillId="0" borderId="20" xfId="4" applyFont="1" applyBorder="1" applyAlignment="1">
      <alignment horizontal="center" vertical="center" wrapText="1" shrinkToFit="1"/>
    </xf>
    <xf numFmtId="0" fontId="54" fillId="0" borderId="23" xfId="4" applyFont="1" applyBorder="1" applyAlignment="1">
      <alignment horizontal="center" vertical="center" wrapText="1"/>
    </xf>
    <xf numFmtId="0" fontId="52" fillId="0" borderId="0" xfId="4" applyFont="1" applyAlignment="1">
      <alignment vertical="center"/>
    </xf>
    <xf numFmtId="0" fontId="50" fillId="0" borderId="19" xfId="4" applyFont="1" applyBorder="1" applyAlignment="1">
      <alignment horizontal="center" vertical="center"/>
    </xf>
    <xf numFmtId="0" fontId="50" fillId="0" borderId="6" xfId="4" applyFont="1" applyBorder="1" applyAlignment="1">
      <alignment horizontal="center" vertical="center"/>
    </xf>
    <xf numFmtId="0" fontId="51" fillId="5" borderId="30" xfId="4" applyFont="1" applyFill="1" applyBorder="1" applyAlignment="1">
      <alignment horizontal="left" vertical="center" shrinkToFit="1"/>
    </xf>
    <xf numFmtId="0" fontId="50" fillId="0" borderId="19" xfId="4" applyFont="1" applyBorder="1" applyAlignment="1">
      <alignment horizontal="center" vertical="center" wrapText="1" shrinkToFit="1"/>
    </xf>
    <xf numFmtId="189" fontId="53" fillId="0" borderId="6" xfId="4" applyNumberFormat="1" applyFont="1" applyBorder="1" applyAlignment="1">
      <alignment horizontal="center" vertical="center"/>
    </xf>
    <xf numFmtId="0" fontId="54" fillId="0" borderId="21" xfId="4" applyFont="1" applyBorder="1" applyAlignment="1">
      <alignment horizontal="center" vertical="center" wrapText="1"/>
    </xf>
    <xf numFmtId="0" fontId="61" fillId="0" borderId="0" xfId="4" applyFont="1" applyAlignment="1">
      <alignment vertical="center"/>
    </xf>
    <xf numFmtId="0" fontId="51" fillId="5" borderId="29" xfId="4" applyFont="1" applyFill="1" applyBorder="1" applyAlignment="1">
      <alignment horizontal="left" vertical="center" shrinkToFit="1"/>
    </xf>
    <xf numFmtId="0" fontId="53" fillId="0" borderId="0" xfId="4" applyFont="1" applyAlignment="1">
      <alignment vertical="center" wrapText="1" shrinkToFit="1"/>
    </xf>
    <xf numFmtId="189" fontId="54" fillId="0" borderId="26" xfId="4" applyNumberFormat="1" applyFont="1" applyBorder="1" applyAlignment="1">
      <alignment vertical="top"/>
    </xf>
    <xf numFmtId="189" fontId="53" fillId="0" borderId="0" xfId="4" applyNumberFormat="1" applyFont="1" applyAlignment="1">
      <alignment horizontal="center" vertical="center"/>
    </xf>
    <xf numFmtId="0" fontId="63" fillId="0" borderId="0" xfId="4" applyFont="1"/>
    <xf numFmtId="0" fontId="64" fillId="0" borderId="0" xfId="4" applyFont="1"/>
    <xf numFmtId="0" fontId="50" fillId="0" borderId="0" xfId="4" applyFont="1" applyAlignment="1">
      <alignment horizontal="left" shrinkToFit="1"/>
    </xf>
    <xf numFmtId="189" fontId="54" fillId="0" borderId="0" xfId="4" applyNumberFormat="1" applyFont="1" applyAlignment="1">
      <alignment vertical="top"/>
    </xf>
    <xf numFmtId="189" fontId="65" fillId="0" borderId="0" xfId="4" applyNumberFormat="1" applyFont="1" applyAlignment="1">
      <alignment vertical="top"/>
    </xf>
    <xf numFmtId="189" fontId="66" fillId="0" borderId="0" xfId="4" applyNumberFormat="1" applyFont="1" applyAlignment="1">
      <alignment horizontal="center"/>
    </xf>
    <xf numFmtId="0" fontId="67" fillId="0" borderId="1" xfId="4" applyFont="1" applyBorder="1" applyAlignment="1">
      <alignment horizontal="center" vertical="center"/>
    </xf>
    <xf numFmtId="189" fontId="69" fillId="0" borderId="0" xfId="4" applyNumberFormat="1" applyFont="1"/>
    <xf numFmtId="0" fontId="12" fillId="0" borderId="0" xfId="0" applyFont="1"/>
    <xf numFmtId="0" fontId="12" fillId="0" borderId="0" xfId="0" applyFont="1" applyAlignment="1" applyProtection="1">
      <alignment horizontal="center"/>
      <protection locked="0"/>
    </xf>
    <xf numFmtId="0" fontId="12" fillId="0" borderId="0" xfId="0" applyFont="1" applyProtection="1">
      <protection locked="0"/>
    </xf>
    <xf numFmtId="0" fontId="12" fillId="9" borderId="0" xfId="0" applyFont="1" applyFill="1" applyAlignment="1" applyProtection="1">
      <alignment horizontal="center" vertical="center"/>
      <protection locked="0"/>
    </xf>
    <xf numFmtId="0" fontId="11" fillId="9" borderId="0" xfId="0" applyFont="1" applyFill="1" applyAlignment="1" applyProtection="1">
      <alignment vertical="center"/>
      <protection locked="0"/>
    </xf>
    <xf numFmtId="0" fontId="12" fillId="0" borderId="0" xfId="0" applyFont="1" applyAlignment="1">
      <alignment horizontal="left" vertical="center"/>
    </xf>
    <xf numFmtId="0" fontId="12" fillId="0" borderId="0" xfId="0" applyFont="1" applyAlignment="1">
      <alignment horizontal="right" vertical="center"/>
    </xf>
    <xf numFmtId="0" fontId="12" fillId="0" borderId="0" xfId="0" applyFont="1" applyAlignment="1" applyProtection="1">
      <alignment vertical="top"/>
      <protection locked="0"/>
    </xf>
    <xf numFmtId="0" fontId="12" fillId="0" borderId="0" xfId="0" applyFont="1" applyAlignment="1">
      <alignment horizontal="left" vertical="top"/>
    </xf>
    <xf numFmtId="0" fontId="12" fillId="0" borderId="0" xfId="0" applyFont="1" applyAlignment="1">
      <alignment vertical="top"/>
    </xf>
    <xf numFmtId="0" fontId="11" fillId="0" borderId="8" xfId="0" applyFont="1" applyBorder="1" applyAlignment="1">
      <alignment vertical="center" wrapText="1"/>
    </xf>
    <xf numFmtId="0" fontId="18" fillId="4" borderId="1" xfId="0" applyFont="1" applyFill="1" applyBorder="1" applyAlignment="1">
      <alignment horizontal="center" vertical="center"/>
    </xf>
    <xf numFmtId="0" fontId="18" fillId="4" borderId="34" xfId="0" applyFont="1" applyFill="1" applyBorder="1" applyAlignment="1">
      <alignment horizontal="center" vertical="center"/>
    </xf>
    <xf numFmtId="0" fontId="11" fillId="0" borderId="5" xfId="0" applyFont="1" applyBorder="1" applyAlignment="1" applyProtection="1">
      <alignment vertical="center"/>
      <protection locked="0"/>
    </xf>
    <xf numFmtId="0" fontId="13" fillId="0" borderId="7" xfId="0" applyFont="1" applyBorder="1" applyAlignment="1">
      <alignment vertical="center"/>
    </xf>
    <xf numFmtId="0" fontId="11" fillId="0" borderId="18" xfId="0" applyFont="1" applyBorder="1" applyAlignment="1">
      <alignment vertical="center"/>
    </xf>
    <xf numFmtId="0" fontId="11" fillId="0" borderId="18" xfId="0" applyFont="1" applyBorder="1" applyAlignment="1">
      <alignment horizontal="right" vertical="center"/>
    </xf>
    <xf numFmtId="178" fontId="18" fillId="7" borderId="29" xfId="4" applyNumberFormat="1" applyFont="1" applyFill="1" applyBorder="1" applyAlignment="1" applyProtection="1">
      <alignment horizontal="right" vertical="center" wrapText="1" shrinkToFit="1"/>
      <protection locked="0"/>
    </xf>
    <xf numFmtId="0" fontId="70" fillId="0" borderId="0" xfId="19" applyFont="1" applyBorder="1" applyAlignment="1" applyProtection="1">
      <alignment vertical="center"/>
    </xf>
    <xf numFmtId="0" fontId="18" fillId="0" borderId="3" xfId="0" applyFont="1" applyBorder="1" applyAlignment="1">
      <alignment vertical="center" shrinkToFit="1"/>
    </xf>
    <xf numFmtId="0" fontId="39" fillId="0" borderId="7" xfId="0" applyFont="1" applyBorder="1" applyAlignment="1">
      <alignment vertical="center" wrapText="1"/>
    </xf>
    <xf numFmtId="0" fontId="39" fillId="0" borderId="18" xfId="0" applyFont="1" applyBorder="1" applyAlignment="1">
      <alignment vertical="center" wrapText="1"/>
    </xf>
    <xf numFmtId="0" fontId="39" fillId="0" borderId="29" xfId="0" applyFont="1" applyBorder="1" applyAlignment="1">
      <alignment vertical="center" wrapText="1"/>
    </xf>
    <xf numFmtId="0" fontId="39" fillId="0" borderId="8" xfId="0" applyFont="1" applyBorder="1" applyAlignment="1">
      <alignment vertical="center" wrapText="1"/>
    </xf>
    <xf numFmtId="0" fontId="39" fillId="0" borderId="30" xfId="0" applyFont="1" applyBorder="1" applyAlignment="1">
      <alignment vertical="center" wrapText="1"/>
    </xf>
    <xf numFmtId="0" fontId="18" fillId="0" borderId="1" xfId="0" applyFont="1" applyBorder="1" applyAlignment="1">
      <alignment vertical="center" wrapText="1" shrinkToFit="1"/>
    </xf>
    <xf numFmtId="0" fontId="35" fillId="0" borderId="0" xfId="19" applyBorder="1" applyAlignment="1" applyProtection="1">
      <alignment vertical="center"/>
    </xf>
    <xf numFmtId="49" fontId="35" fillId="0" borderId="31" xfId="19" applyNumberFormat="1" applyBorder="1" applyAlignment="1" applyProtection="1">
      <alignment vertical="center" shrinkToFit="1"/>
      <protection locked="0"/>
    </xf>
    <xf numFmtId="0" fontId="73" fillId="6" borderId="27" xfId="4" applyFont="1" applyFill="1" applyBorder="1" applyAlignment="1">
      <alignment horizontal="center" vertical="top" textRotation="255" wrapText="1" readingOrder="2"/>
    </xf>
    <xf numFmtId="0" fontId="73" fillId="6" borderId="10" xfId="4" applyFont="1" applyFill="1" applyBorder="1" applyAlignment="1">
      <alignment horizontal="center" vertical="top" textRotation="255" wrapText="1" readingOrder="2"/>
    </xf>
    <xf numFmtId="0" fontId="74" fillId="6" borderId="27" xfId="4" applyFont="1" applyFill="1" applyBorder="1" applyAlignment="1">
      <alignment horizontal="center" vertical="top" textRotation="255" wrapText="1" readingOrder="2"/>
    </xf>
    <xf numFmtId="0" fontId="73" fillId="6" borderId="37" xfId="4" applyFont="1" applyFill="1" applyBorder="1" applyAlignment="1">
      <alignment horizontal="center" vertical="top" textRotation="255" wrapText="1" readingOrder="2"/>
    </xf>
    <xf numFmtId="0" fontId="57" fillId="0" borderId="20" xfId="0" applyFont="1" applyBorder="1" applyAlignment="1">
      <alignment vertical="top" wrapText="1" shrinkToFit="1"/>
    </xf>
    <xf numFmtId="0" fontId="1" fillId="15" borderId="1" xfId="24" applyFill="1" applyBorder="1" applyAlignment="1">
      <alignment horizontal="center" vertical="center"/>
    </xf>
    <xf numFmtId="0" fontId="1" fillId="14" borderId="1" xfId="24" applyFill="1" applyBorder="1" applyAlignment="1">
      <alignment horizontal="center" vertical="center"/>
    </xf>
    <xf numFmtId="0" fontId="1" fillId="13" borderId="1" xfId="24" applyFill="1" applyBorder="1" applyAlignment="1">
      <alignment horizontal="center" vertical="center"/>
    </xf>
    <xf numFmtId="0" fontId="1" fillId="18" borderId="1" xfId="24" applyFill="1" applyBorder="1">
      <alignment vertical="center"/>
    </xf>
    <xf numFmtId="182" fontId="1" fillId="13" borderId="1" xfId="24" applyNumberFormat="1" applyFill="1" applyBorder="1" applyAlignment="1">
      <alignment horizontal="center" vertical="center"/>
    </xf>
    <xf numFmtId="0" fontId="1" fillId="13" borderId="1" xfId="24" applyFill="1" applyBorder="1" applyAlignment="1">
      <alignment horizontal="center" vertical="center" wrapText="1"/>
    </xf>
    <xf numFmtId="181" fontId="1" fillId="13" borderId="1" xfId="24" applyNumberFormat="1" applyFill="1" applyBorder="1" applyAlignment="1">
      <alignment horizontal="center" vertical="center"/>
    </xf>
    <xf numFmtId="0" fontId="1" fillId="9" borderId="1" xfId="24" applyFill="1" applyBorder="1" applyAlignment="1">
      <alignment horizontal="center" vertical="center"/>
    </xf>
    <xf numFmtId="0" fontId="71" fillId="0" borderId="8" xfId="19" applyFont="1" applyBorder="1" applyAlignment="1" applyProtection="1">
      <alignment vertical="center"/>
    </xf>
    <xf numFmtId="0" fontId="16" fillId="0" borderId="0" xfId="0" applyFont="1" applyAlignment="1">
      <alignment vertical="center"/>
    </xf>
    <xf numFmtId="0" fontId="18" fillId="0" borderId="0" xfId="0" applyFont="1" applyAlignment="1">
      <alignment vertical="center"/>
    </xf>
    <xf numFmtId="49" fontId="12" fillId="0" borderId="0" xfId="0" applyNumberFormat="1" applyFont="1" applyAlignment="1">
      <alignment vertical="center" shrinkToFit="1"/>
    </xf>
    <xf numFmtId="49" fontId="11" fillId="0" borderId="0" xfId="0" applyNumberFormat="1" applyFont="1" applyAlignment="1">
      <alignment vertical="center" shrinkToFit="1"/>
    </xf>
    <xf numFmtId="178" fontId="11" fillId="0" borderId="0" xfId="0" applyNumberFormat="1" applyFont="1" applyAlignment="1">
      <alignment vertical="center"/>
    </xf>
    <xf numFmtId="0" fontId="39" fillId="0" borderId="0" xfId="0" applyFont="1" applyAlignment="1">
      <alignment vertical="center" wrapText="1"/>
    </xf>
    <xf numFmtId="0" fontId="17" fillId="0" borderId="0" xfId="0" applyFont="1" applyAlignment="1">
      <alignment vertical="center"/>
    </xf>
    <xf numFmtId="0" fontId="18" fillId="0" borderId="0" xfId="4" applyFont="1" applyAlignment="1">
      <alignment vertical="center"/>
    </xf>
    <xf numFmtId="0" fontId="18" fillId="0" borderId="0" xfId="0" applyFont="1" applyAlignment="1">
      <alignment vertical="center" wrapText="1"/>
    </xf>
    <xf numFmtId="178" fontId="18" fillId="0" borderId="0" xfId="0" applyNumberFormat="1" applyFont="1" applyAlignment="1">
      <alignment vertical="center"/>
    </xf>
    <xf numFmtId="0" fontId="18" fillId="0" borderId="17" xfId="0" applyFont="1" applyBorder="1" applyAlignment="1">
      <alignment vertical="center"/>
    </xf>
    <xf numFmtId="0" fontId="18" fillId="0" borderId="25" xfId="0" applyFont="1" applyBorder="1" applyAlignment="1">
      <alignment vertical="center"/>
    </xf>
    <xf numFmtId="178" fontId="18" fillId="0" borderId="25" xfId="0" applyNumberFormat="1" applyFont="1" applyBorder="1" applyAlignment="1">
      <alignment vertical="center"/>
    </xf>
    <xf numFmtId="0" fontId="18" fillId="0" borderId="35" xfId="0" applyFont="1" applyBorder="1" applyAlignment="1">
      <alignment vertical="center"/>
    </xf>
    <xf numFmtId="49" fontId="12" fillId="0" borderId="1" xfId="4" applyNumberFormat="1" applyFont="1" applyBorder="1" applyAlignment="1" applyProtection="1">
      <alignment vertical="center"/>
      <protection locked="0"/>
    </xf>
    <xf numFmtId="178" fontId="12" fillId="7" borderId="29" xfId="4" applyNumberFormat="1" applyFont="1" applyFill="1" applyBorder="1" applyAlignment="1" applyProtection="1">
      <alignment horizontal="right" vertical="center" wrapText="1" shrinkToFit="1"/>
      <protection locked="0"/>
    </xf>
    <xf numFmtId="0" fontId="12" fillId="7" borderId="1" xfId="0" applyFont="1" applyFill="1" applyBorder="1" applyAlignment="1" applyProtection="1">
      <alignment horizontal="center" vertical="center" shrinkToFit="1"/>
      <protection locked="0"/>
    </xf>
    <xf numFmtId="0" fontId="12" fillId="0" borderId="4" xfId="0" applyFont="1" applyBorder="1" applyAlignment="1" applyProtection="1">
      <alignment vertical="center"/>
      <protection locked="0"/>
    </xf>
    <xf numFmtId="49" fontId="12" fillId="0" borderId="3" xfId="0" applyNumberFormat="1" applyFont="1" applyBorder="1" applyAlignment="1" applyProtection="1">
      <alignment horizontal="left" vertical="center" shrinkToFit="1"/>
      <protection locked="0"/>
    </xf>
    <xf numFmtId="49" fontId="12" fillId="0" borderId="31" xfId="0" applyNumberFormat="1" applyFont="1" applyBorder="1" applyAlignment="1" applyProtection="1">
      <alignment horizontal="left" vertical="center" shrinkToFit="1"/>
      <protection locked="0"/>
    </xf>
    <xf numFmtId="49" fontId="12" fillId="0" borderId="3" xfId="0" applyNumberFormat="1" applyFont="1" applyBorder="1" applyAlignment="1" applyProtection="1">
      <alignment vertical="center" shrinkToFit="1"/>
      <protection locked="0"/>
    </xf>
    <xf numFmtId="49" fontId="12" fillId="0" borderId="5" xfId="0" applyNumberFormat="1" applyFont="1" applyBorder="1" applyAlignment="1" applyProtection="1">
      <alignment horizontal="left" vertical="center" shrinkToFit="1"/>
      <protection locked="0"/>
    </xf>
    <xf numFmtId="49" fontId="12" fillId="0" borderId="2" xfId="0" applyNumberFormat="1" applyFont="1" applyBorder="1" applyAlignment="1" applyProtection="1">
      <alignment vertical="center" shrinkToFit="1"/>
      <protection locked="0"/>
    </xf>
    <xf numFmtId="49" fontId="12" fillId="0" borderId="1" xfId="0" applyNumberFormat="1" applyFont="1" applyBorder="1" applyAlignment="1" applyProtection="1">
      <alignment vertical="center" shrinkToFit="1"/>
      <protection locked="0"/>
    </xf>
    <xf numFmtId="0" fontId="12" fillId="0" borderId="31" xfId="0" applyFont="1" applyBorder="1" applyAlignment="1" applyProtection="1">
      <alignment vertical="center" shrinkToFit="1"/>
      <protection locked="0"/>
    </xf>
    <xf numFmtId="49" fontId="12" fillId="0" borderId="31" xfId="0" applyNumberFormat="1" applyFont="1" applyBorder="1" applyAlignment="1" applyProtection="1">
      <alignment vertical="center" shrinkToFit="1"/>
      <protection locked="0"/>
    </xf>
    <xf numFmtId="49" fontId="77" fillId="0" borderId="31" xfId="19" applyNumberFormat="1" applyFont="1" applyBorder="1" applyAlignment="1" applyProtection="1">
      <alignment vertical="center" shrinkToFit="1"/>
      <protection locked="0"/>
    </xf>
    <xf numFmtId="0" fontId="12" fillId="0" borderId="1" xfId="0" applyFont="1" applyBorder="1" applyAlignment="1" applyProtection="1">
      <alignment vertical="center" shrinkToFit="1"/>
      <protection locked="0"/>
    </xf>
    <xf numFmtId="0" fontId="12" fillId="0" borderId="1" xfId="0" applyFont="1" applyBorder="1" applyAlignment="1" applyProtection="1">
      <alignment horizontal="center" vertical="center" shrinkToFit="1"/>
      <protection locked="0"/>
    </xf>
    <xf numFmtId="0" fontId="12" fillId="0" borderId="6" xfId="0" applyFont="1" applyBorder="1" applyAlignment="1" applyProtection="1">
      <alignment horizontal="left" vertical="center"/>
      <protection locked="0"/>
    </xf>
    <xf numFmtId="178" fontId="12" fillId="0" borderId="1" xfId="0" applyNumberFormat="1" applyFont="1" applyBorder="1" applyAlignment="1" applyProtection="1">
      <alignment vertical="center" shrinkToFit="1"/>
      <protection locked="0"/>
    </xf>
    <xf numFmtId="0" fontId="12" fillId="0" borderId="1" xfId="0" applyFont="1" applyBorder="1" applyAlignment="1" applyProtection="1">
      <alignment vertical="center"/>
      <protection locked="0"/>
    </xf>
    <xf numFmtId="0" fontId="12" fillId="0" borderId="5" xfId="0" applyFont="1" applyBorder="1" applyAlignment="1" applyProtection="1">
      <alignment vertical="center" shrinkToFit="1"/>
      <protection locked="0"/>
    </xf>
    <xf numFmtId="0" fontId="12" fillId="0" borderId="31" xfId="0" applyFont="1" applyBorder="1" applyAlignment="1" applyProtection="1">
      <alignment vertical="center"/>
      <protection locked="0"/>
    </xf>
    <xf numFmtId="0" fontId="12" fillId="0" borderId="41" xfId="0" applyFont="1" applyBorder="1" applyAlignment="1" applyProtection="1">
      <alignment vertical="center" shrinkToFit="1"/>
      <protection locked="0"/>
    </xf>
    <xf numFmtId="178" fontId="12" fillId="0" borderId="1" xfId="4" applyNumberFormat="1" applyFont="1" applyBorder="1" applyAlignment="1" applyProtection="1">
      <alignment horizontal="left" vertical="center"/>
      <protection locked="0"/>
    </xf>
    <xf numFmtId="0" fontId="12" fillId="4" borderId="2" xfId="4" applyFont="1" applyFill="1" applyBorder="1" applyAlignment="1">
      <alignment vertical="center"/>
    </xf>
    <xf numFmtId="178" fontId="12" fillId="4" borderId="26" xfId="4" applyNumberFormat="1" applyFont="1" applyFill="1" applyBorder="1" applyAlignment="1">
      <alignment vertical="center"/>
    </xf>
    <xf numFmtId="178" fontId="12" fillId="0" borderId="4" xfId="4" applyNumberFormat="1" applyFont="1" applyBorder="1" applyAlignment="1" applyProtection="1">
      <alignment horizontal="left" vertical="center"/>
      <protection locked="0"/>
    </xf>
    <xf numFmtId="0" fontId="12" fillId="0" borderId="0" xfId="0" applyFont="1" applyAlignment="1">
      <alignment vertical="center" wrapText="1"/>
    </xf>
    <xf numFmtId="0" fontId="0" fillId="0" borderId="0" xfId="4" applyFont="1"/>
    <xf numFmtId="0" fontId="0" fillId="0" borderId="0" xfId="4" applyFont="1" applyAlignment="1">
      <alignment horizontal="right"/>
    </xf>
    <xf numFmtId="0" fontId="80" fillId="0" borderId="0" xfId="4" applyFont="1" applyAlignment="1">
      <alignment horizontal="left" vertical="top"/>
    </xf>
    <xf numFmtId="0" fontId="80" fillId="0" borderId="0" xfId="4" applyFont="1" applyAlignment="1">
      <alignment horizontal="left" vertical="top" shrinkToFit="1"/>
    </xf>
    <xf numFmtId="0" fontId="80" fillId="2" borderId="2" xfId="4" applyFont="1" applyFill="1" applyBorder="1" applyAlignment="1">
      <alignment horizontal="left" vertical="top"/>
    </xf>
    <xf numFmtId="0" fontId="81" fillId="2" borderId="1" xfId="4" applyFont="1" applyFill="1" applyBorder="1" applyAlignment="1">
      <alignment horizontal="left" vertical="top"/>
    </xf>
    <xf numFmtId="0" fontId="80" fillId="2" borderId="1" xfId="4" applyFont="1" applyFill="1" applyBorder="1" applyAlignment="1">
      <alignment horizontal="left" vertical="top"/>
    </xf>
    <xf numFmtId="0" fontId="80" fillId="2" borderId="1" xfId="4" applyFont="1" applyFill="1" applyBorder="1" applyAlignment="1">
      <alignment horizontal="left" vertical="top" wrapText="1"/>
    </xf>
    <xf numFmtId="0" fontId="80" fillId="2" borderId="1" xfId="4" applyFont="1" applyFill="1" applyBorder="1" applyAlignment="1">
      <alignment horizontal="left" vertical="top" shrinkToFit="1"/>
    </xf>
    <xf numFmtId="0" fontId="80" fillId="2" borderId="2" xfId="4" applyFont="1" applyFill="1" applyBorder="1" applyAlignment="1">
      <alignment horizontal="left" vertical="top" shrinkToFit="1"/>
    </xf>
    <xf numFmtId="0" fontId="80" fillId="2" borderId="1" xfId="4" applyFont="1" applyFill="1" applyBorder="1" applyAlignment="1">
      <alignment horizontal="left" vertical="top" wrapText="1" shrinkToFit="1"/>
    </xf>
    <xf numFmtId="0" fontId="80" fillId="2" borderId="5" xfId="4" applyFont="1" applyFill="1" applyBorder="1" applyAlignment="1">
      <alignment horizontal="left" vertical="top" wrapText="1"/>
    </xf>
    <xf numFmtId="0" fontId="80" fillId="0" borderId="0" xfId="4" applyFont="1" applyAlignment="1">
      <alignment vertical="top"/>
    </xf>
    <xf numFmtId="0" fontId="80" fillId="0" borderId="1" xfId="4" applyFont="1" applyBorder="1" applyAlignment="1">
      <alignment vertical="top"/>
    </xf>
    <xf numFmtId="177" fontId="80" fillId="0" borderId="1" xfId="4" applyNumberFormat="1" applyFont="1" applyBorder="1" applyAlignment="1">
      <alignment vertical="top"/>
    </xf>
    <xf numFmtId="180" fontId="80" fillId="0" borderId="1" xfId="4" applyNumberFormat="1" applyFont="1" applyBorder="1" applyAlignment="1">
      <alignment vertical="top"/>
    </xf>
    <xf numFmtId="0" fontId="80" fillId="0" borderId="1" xfId="4" applyFont="1" applyBorder="1" applyAlignment="1">
      <alignment vertical="top" shrinkToFit="1"/>
    </xf>
    <xf numFmtId="0" fontId="80" fillId="0" borderId="4" xfId="4" applyFont="1" applyBorder="1" applyAlignment="1">
      <alignment vertical="top"/>
    </xf>
    <xf numFmtId="0" fontId="82" fillId="13" borderId="1" xfId="24" applyFont="1" applyFill="1" applyBorder="1" applyAlignment="1">
      <alignment horizontal="center" vertical="center"/>
    </xf>
    <xf numFmtId="0" fontId="82" fillId="9" borderId="1" xfId="4" applyFont="1" applyFill="1" applyBorder="1" applyAlignment="1">
      <alignment vertical="center"/>
    </xf>
    <xf numFmtId="184" fontId="1" fillId="15" borderId="1" xfId="24" applyNumberFormat="1" applyFill="1" applyBorder="1" applyAlignment="1">
      <alignment horizontal="center" vertical="center"/>
    </xf>
    <xf numFmtId="0" fontId="1" fillId="0" borderId="1" xfId="24" applyBorder="1" applyAlignment="1">
      <alignment horizontal="center" vertical="center" wrapText="1"/>
    </xf>
    <xf numFmtId="0" fontId="1" fillId="0" borderId="1" xfId="24" applyBorder="1" applyAlignment="1">
      <alignment horizontal="center" vertical="top" wrapText="1"/>
    </xf>
    <xf numFmtId="0" fontId="1" fillId="0" borderId="1" xfId="24" applyBorder="1" applyAlignment="1">
      <alignment horizontal="center" vertical="center"/>
    </xf>
    <xf numFmtId="0" fontId="82" fillId="13" borderId="1" xfId="4" applyFont="1" applyFill="1" applyBorder="1" applyAlignment="1">
      <alignment vertical="center"/>
    </xf>
    <xf numFmtId="0" fontId="82" fillId="13" borderId="1" xfId="4" applyFont="1" applyFill="1" applyBorder="1" applyAlignment="1">
      <alignment vertical="center" wrapText="1"/>
    </xf>
    <xf numFmtId="0" fontId="82" fillId="14" borderId="1" xfId="4" applyFont="1" applyFill="1" applyBorder="1" applyAlignment="1">
      <alignment vertical="center"/>
    </xf>
    <xf numFmtId="184" fontId="82" fillId="15" borderId="1" xfId="4" applyNumberFormat="1" applyFont="1" applyFill="1" applyBorder="1" applyAlignment="1">
      <alignment vertical="center"/>
    </xf>
    <xf numFmtId="0" fontId="82" fillId="15" borderId="1" xfId="4" applyFont="1" applyFill="1" applyBorder="1" applyAlignment="1">
      <alignment vertical="center"/>
    </xf>
    <xf numFmtId="0" fontId="82" fillId="0" borderId="1" xfId="4" applyFont="1" applyBorder="1" applyAlignment="1">
      <alignment horizontal="left" vertical="center" wrapText="1"/>
    </xf>
    <xf numFmtId="0" fontId="82" fillId="0" borderId="1" xfId="4" applyFont="1" applyBorder="1" applyAlignment="1">
      <alignment vertical="center" wrapText="1"/>
    </xf>
    <xf numFmtId="0" fontId="82" fillId="0" borderId="1" xfId="4" applyFont="1" applyBorder="1" applyAlignment="1">
      <alignment horizontal="center" vertical="center"/>
    </xf>
    <xf numFmtId="181" fontId="0" fillId="11" borderId="0" xfId="4" applyNumberFormat="1" applyFont="1" applyFill="1"/>
    <xf numFmtId="0" fontId="0" fillId="9" borderId="0" xfId="4" applyFont="1" applyFill="1" applyAlignment="1">
      <alignment horizontal="right"/>
    </xf>
    <xf numFmtId="183" fontId="0" fillId="11" borderId="0" xfId="4" applyNumberFormat="1" applyFont="1" applyFill="1"/>
    <xf numFmtId="181" fontId="0" fillId="0" borderId="0" xfId="4" applyNumberFormat="1" applyFont="1"/>
    <xf numFmtId="0" fontId="11" fillId="0" borderId="3" xfId="0" applyFont="1" applyBorder="1" applyAlignment="1" applyProtection="1">
      <alignment horizontal="left" vertical="center" wrapText="1" shrinkToFit="1"/>
      <protection locked="0"/>
    </xf>
    <xf numFmtId="0" fontId="11" fillId="0" borderId="31" xfId="0" applyFont="1" applyBorder="1" applyAlignment="1" applyProtection="1">
      <alignment horizontal="left" vertical="center" wrapText="1" shrinkToFit="1"/>
      <protection locked="0"/>
    </xf>
    <xf numFmtId="0" fontId="12" fillId="0" borderId="7" xfId="0" applyFont="1" applyBorder="1" applyAlignment="1">
      <alignment vertical="top" shrinkToFit="1"/>
    </xf>
    <xf numFmtId="0" fontId="12" fillId="0" borderId="18" xfId="0" applyFont="1" applyBorder="1" applyAlignment="1">
      <alignment vertical="top" shrinkToFit="1"/>
    </xf>
    <xf numFmtId="0" fontId="12" fillId="0" borderId="29" xfId="0" applyFont="1" applyBorder="1" applyAlignment="1">
      <alignment vertical="top" shrinkToFit="1"/>
    </xf>
    <xf numFmtId="0" fontId="12" fillId="0" borderId="0" xfId="0" applyFont="1" applyAlignment="1" applyProtection="1">
      <alignment horizontal="left" vertical="center" wrapText="1"/>
      <protection locked="0"/>
    </xf>
    <xf numFmtId="0" fontId="36" fillId="0" borderId="0" xfId="0" applyFont="1" applyAlignment="1">
      <alignment vertical="center" shrinkToFit="1"/>
    </xf>
    <xf numFmtId="0" fontId="36" fillId="0" borderId="30" xfId="0" applyFont="1" applyBorder="1" applyAlignment="1">
      <alignment vertical="center" shrinkToFit="1"/>
    </xf>
    <xf numFmtId="0" fontId="15" fillId="0" borderId="17" xfId="0" applyFont="1" applyBorder="1" applyAlignment="1">
      <alignment horizontal="center" vertical="center"/>
    </xf>
    <xf numFmtId="0" fontId="15" fillId="0" borderId="25" xfId="0" applyFont="1" applyBorder="1" applyAlignment="1">
      <alignment horizontal="center" vertical="center"/>
    </xf>
    <xf numFmtId="0" fontId="15" fillId="0" borderId="35" xfId="0" applyFont="1" applyBorder="1" applyAlignment="1">
      <alignment horizontal="center" vertical="center"/>
    </xf>
    <xf numFmtId="0" fontId="39" fillId="0" borderId="7" xfId="0" applyFont="1" applyBorder="1" applyAlignment="1">
      <alignment vertical="center" wrapText="1"/>
    </xf>
    <xf numFmtId="0" fontId="39" fillId="0" borderId="18" xfId="0" applyFont="1" applyBorder="1" applyAlignment="1">
      <alignment vertical="center" wrapText="1"/>
    </xf>
    <xf numFmtId="0" fontId="39" fillId="0" borderId="29" xfId="0" applyFont="1" applyBorder="1" applyAlignment="1">
      <alignment vertical="center" wrapText="1"/>
    </xf>
    <xf numFmtId="0" fontId="39" fillId="0" borderId="8" xfId="0" applyFont="1" applyBorder="1" applyAlignment="1">
      <alignment vertical="center" wrapText="1"/>
    </xf>
    <xf numFmtId="0" fontId="39" fillId="0" borderId="0" xfId="0" applyFont="1" applyAlignment="1">
      <alignment vertical="center" wrapText="1"/>
    </xf>
    <xf numFmtId="0" fontId="39" fillId="0" borderId="30" xfId="0" applyFont="1" applyBorder="1" applyAlignment="1">
      <alignment vertical="center" wrapText="1"/>
    </xf>
    <xf numFmtId="0" fontId="11" fillId="4" borderId="3" xfId="0" applyFont="1" applyFill="1" applyBorder="1" applyAlignment="1">
      <alignment horizontal="left" vertical="center" shrinkToFit="1"/>
    </xf>
    <xf numFmtId="0" fontId="11" fillId="4" borderId="2" xfId="0" applyFont="1" applyFill="1" applyBorder="1" applyAlignment="1">
      <alignment horizontal="left" vertical="center" shrinkToFit="1"/>
    </xf>
    <xf numFmtId="0" fontId="11" fillId="4" borderId="5" xfId="0" applyFont="1" applyFill="1" applyBorder="1" applyAlignment="1">
      <alignment horizontal="left" vertical="center" shrinkToFit="1"/>
    </xf>
    <xf numFmtId="0" fontId="48" fillId="0" borderId="3" xfId="0" applyFont="1" applyBorder="1" applyAlignment="1" applyProtection="1">
      <alignment horizontal="center" vertical="center" shrinkToFit="1"/>
      <protection locked="0"/>
    </xf>
    <xf numFmtId="0" fontId="48" fillId="0" borderId="5" xfId="0" applyFont="1" applyBorder="1" applyAlignment="1" applyProtection="1">
      <alignment horizontal="center" vertical="center" shrinkToFit="1"/>
      <protection locked="0"/>
    </xf>
    <xf numFmtId="0" fontId="11" fillId="0" borderId="3" xfId="0" applyFont="1" applyBorder="1" applyAlignment="1" applyProtection="1">
      <alignment horizontal="left" vertical="center" shrinkToFit="1"/>
      <protection locked="0"/>
    </xf>
    <xf numFmtId="0" fontId="11" fillId="0" borderId="2" xfId="0" applyFont="1" applyBorder="1" applyAlignment="1" applyProtection="1">
      <alignment horizontal="left" vertical="center" shrinkToFit="1"/>
      <protection locked="0"/>
    </xf>
    <xf numFmtId="0" fontId="11" fillId="0" borderId="5" xfId="0" applyFont="1" applyBorder="1" applyAlignment="1" applyProtection="1">
      <alignment horizontal="left" vertical="center" shrinkToFit="1"/>
      <protection locked="0"/>
    </xf>
    <xf numFmtId="0" fontId="18" fillId="4" borderId="14"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1" fillId="0" borderId="19" xfId="0" applyFont="1" applyBorder="1" applyAlignment="1" applyProtection="1">
      <alignment horizontal="left" vertical="top" wrapText="1"/>
      <protection locked="0"/>
    </xf>
    <xf numFmtId="0" fontId="11" fillId="0" borderId="24" xfId="0" applyFont="1" applyBorder="1" applyAlignment="1" applyProtection="1">
      <alignment horizontal="left" vertical="top" wrapText="1"/>
      <protection locked="0"/>
    </xf>
    <xf numFmtId="0" fontId="11" fillId="0" borderId="32" xfId="0" applyFont="1" applyBorder="1" applyAlignment="1" applyProtection="1">
      <alignment horizontal="left" vertical="top" wrapText="1"/>
      <protection locked="0"/>
    </xf>
    <xf numFmtId="0" fontId="11" fillId="0" borderId="20" xfId="0" applyFont="1" applyBorder="1" applyAlignment="1" applyProtection="1">
      <alignment horizontal="left" vertical="top" wrapText="1"/>
      <protection locked="0"/>
    </xf>
    <xf numFmtId="0" fontId="11" fillId="0" borderId="26" xfId="0" applyFont="1" applyBorder="1" applyAlignment="1" applyProtection="1">
      <alignment horizontal="left" vertical="top" wrapText="1"/>
      <protection locked="0"/>
    </xf>
    <xf numFmtId="0" fontId="11" fillId="0" borderId="33" xfId="0" applyFont="1" applyBorder="1" applyAlignment="1" applyProtection="1">
      <alignment horizontal="left" vertical="top" wrapText="1"/>
      <protection locked="0"/>
    </xf>
    <xf numFmtId="0" fontId="18" fillId="0" borderId="3" xfId="0" applyFont="1" applyBorder="1" applyAlignment="1">
      <alignment vertical="center" shrinkToFit="1"/>
    </xf>
    <xf numFmtId="0" fontId="18" fillId="0" borderId="5" xfId="0" applyFont="1" applyBorder="1" applyAlignment="1">
      <alignment vertical="center" shrinkToFit="1"/>
    </xf>
    <xf numFmtId="0" fontId="18" fillId="4" borderId="14" xfId="0" applyFont="1" applyFill="1" applyBorder="1" applyAlignment="1">
      <alignment vertical="center" wrapText="1"/>
    </xf>
    <xf numFmtId="0" fontId="18" fillId="4" borderId="2" xfId="0" applyFont="1" applyFill="1" applyBorder="1" applyAlignment="1">
      <alignment vertical="center" wrapText="1"/>
    </xf>
    <xf numFmtId="0" fontId="18" fillId="4" borderId="31" xfId="0" applyFont="1" applyFill="1" applyBorder="1" applyAlignment="1">
      <alignment vertical="center" wrapText="1"/>
    </xf>
    <xf numFmtId="0" fontId="11" fillId="0" borderId="15" xfId="0" applyFont="1" applyBorder="1" applyAlignment="1" applyProtection="1">
      <alignment horizontal="left" vertical="top" wrapText="1"/>
      <protection locked="0"/>
    </xf>
    <xf numFmtId="0" fontId="11" fillId="0" borderId="16"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30" xfId="0" applyFont="1" applyBorder="1" applyAlignment="1" applyProtection="1">
      <alignment horizontal="left" vertical="top" wrapText="1"/>
      <protection locked="0"/>
    </xf>
    <xf numFmtId="0" fontId="18" fillId="4" borderId="51" xfId="0" applyFont="1" applyFill="1" applyBorder="1" applyAlignment="1">
      <alignment vertical="center"/>
    </xf>
    <xf numFmtId="0" fontId="18" fillId="4" borderId="52" xfId="0" applyFont="1" applyFill="1" applyBorder="1" applyAlignment="1">
      <alignment vertical="center"/>
    </xf>
    <xf numFmtId="0" fontId="18" fillId="4" borderId="53" xfId="0" applyFont="1" applyFill="1" applyBorder="1" applyAlignment="1">
      <alignment vertical="center"/>
    </xf>
    <xf numFmtId="0" fontId="18" fillId="0" borderId="3" xfId="0" applyFont="1" applyBorder="1" applyAlignment="1">
      <alignment vertical="center" wrapText="1" shrinkToFit="1"/>
    </xf>
    <xf numFmtId="0" fontId="11" fillId="0" borderId="43" xfId="0" applyFont="1" applyBorder="1" applyAlignment="1" applyProtection="1">
      <alignment horizontal="left" vertical="center" shrinkToFit="1"/>
      <protection locked="0"/>
    </xf>
    <xf numFmtId="0" fontId="11" fillId="0" borderId="44" xfId="0" applyFont="1" applyBorder="1" applyAlignment="1" applyProtection="1">
      <alignment horizontal="left" vertical="center" shrinkToFit="1"/>
      <protection locked="0"/>
    </xf>
    <xf numFmtId="0" fontId="29" fillId="4" borderId="11" xfId="0" applyFont="1" applyFill="1" applyBorder="1" applyAlignment="1">
      <alignment horizontal="left" vertical="center" wrapText="1"/>
    </xf>
    <xf numFmtId="0" fontId="29" fillId="4" borderId="12" xfId="0" applyFont="1" applyFill="1" applyBorder="1" applyAlignment="1">
      <alignment horizontal="left" vertical="center" wrapText="1"/>
    </xf>
    <xf numFmtId="0" fontId="18" fillId="0" borderId="19" xfId="0" applyFont="1" applyBorder="1" applyAlignment="1" applyProtection="1">
      <alignment horizontal="left" vertical="center" wrapText="1" shrinkToFit="1"/>
      <protection locked="0"/>
    </xf>
    <xf numFmtId="0" fontId="18" fillId="0" borderId="24" xfId="0" applyFont="1" applyBorder="1" applyAlignment="1" applyProtection="1">
      <alignment horizontal="left" vertical="center" wrapText="1" shrinkToFit="1"/>
      <protection locked="0"/>
    </xf>
    <xf numFmtId="0" fontId="18" fillId="0" borderId="32" xfId="0" applyFont="1" applyBorder="1" applyAlignment="1" applyProtection="1">
      <alignment horizontal="left" vertical="center" wrapText="1" shrinkToFit="1"/>
      <protection locked="0"/>
    </xf>
    <xf numFmtId="0" fontId="18" fillId="0" borderId="20" xfId="0" applyFont="1" applyBorder="1" applyAlignment="1" applyProtection="1">
      <alignment horizontal="left" vertical="center" wrapText="1" shrinkToFit="1"/>
      <protection locked="0"/>
    </xf>
    <xf numFmtId="0" fontId="18" fillId="0" borderId="26" xfId="0" applyFont="1" applyBorder="1" applyAlignment="1" applyProtection="1">
      <alignment horizontal="left" vertical="center" wrapText="1" shrinkToFit="1"/>
      <protection locked="0"/>
    </xf>
    <xf numFmtId="0" fontId="18" fillId="0" borderId="33" xfId="0" applyFont="1" applyBorder="1" applyAlignment="1" applyProtection="1">
      <alignment horizontal="left" vertical="center" wrapText="1" shrinkToFit="1"/>
      <protection locked="0"/>
    </xf>
    <xf numFmtId="0" fontId="11" fillId="0" borderId="6" xfId="0" applyFont="1" applyBorder="1" applyAlignment="1" applyProtection="1">
      <alignment horizontal="center" vertical="center" shrinkToFit="1"/>
      <protection locked="0"/>
    </xf>
    <xf numFmtId="0" fontId="11" fillId="0" borderId="27"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31" xfId="0" applyFont="1" applyBorder="1" applyAlignment="1" applyProtection="1">
      <alignment horizontal="left" vertical="center" shrinkToFit="1"/>
      <protection locked="0"/>
    </xf>
    <xf numFmtId="0" fontId="11" fillId="0" borderId="28" xfId="0" applyFont="1" applyBorder="1" applyAlignment="1" applyProtection="1">
      <alignment horizontal="left" vertical="center" shrinkToFit="1"/>
      <protection locked="0"/>
    </xf>
    <xf numFmtId="0" fontId="11" fillId="0" borderId="39" xfId="0" applyFont="1" applyBorder="1" applyAlignment="1" applyProtection="1">
      <alignment horizontal="left" vertical="center" shrinkToFit="1"/>
      <protection locked="0"/>
    </xf>
    <xf numFmtId="0" fontId="11" fillId="0" borderId="40" xfId="0" applyFont="1" applyBorder="1" applyAlignment="1" applyProtection="1">
      <alignment horizontal="left" vertical="center" shrinkToFit="1"/>
      <protection locked="0"/>
    </xf>
    <xf numFmtId="0" fontId="11" fillId="4" borderId="6" xfId="4" applyFont="1" applyFill="1" applyBorder="1" applyAlignment="1">
      <alignment horizontal="left" vertical="center"/>
    </xf>
    <xf numFmtId="0" fontId="11" fillId="4" borderId="4" xfId="4" applyFont="1" applyFill="1" applyBorder="1" applyAlignment="1">
      <alignment horizontal="left" vertical="center"/>
    </xf>
    <xf numFmtId="0" fontId="18" fillId="12" borderId="3" xfId="4" applyFont="1" applyFill="1" applyBorder="1" applyAlignment="1">
      <alignment horizontal="left" vertical="center" shrinkToFit="1"/>
    </xf>
    <xf numFmtId="0" fontId="18" fillId="12" borderId="5" xfId="4" applyFont="1" applyFill="1" applyBorder="1" applyAlignment="1">
      <alignment horizontal="left" vertical="center" shrinkToFit="1"/>
    </xf>
    <xf numFmtId="0" fontId="11" fillId="0" borderId="3" xfId="4" applyFont="1" applyBorder="1" applyAlignment="1" applyProtection="1">
      <alignment horizontal="left" vertical="center"/>
      <protection locked="0"/>
    </xf>
    <xf numFmtId="0" fontId="11" fillId="0" borderId="2" xfId="4" applyFont="1" applyBorder="1" applyAlignment="1" applyProtection="1">
      <alignment horizontal="left" vertical="center"/>
      <protection locked="0"/>
    </xf>
    <xf numFmtId="0" fontId="11" fillId="0" borderId="5" xfId="4" applyFont="1" applyBorder="1" applyAlignment="1" applyProtection="1">
      <alignment horizontal="left" vertical="center"/>
      <protection locked="0"/>
    </xf>
    <xf numFmtId="0" fontId="18" fillId="0" borderId="3" xfId="4" applyFont="1" applyBorder="1" applyAlignment="1" applyProtection="1">
      <alignment horizontal="left" vertical="center"/>
      <protection locked="0"/>
    </xf>
    <xf numFmtId="0" fontId="18" fillId="0" borderId="2" xfId="4" applyFont="1" applyBorder="1" applyAlignment="1" applyProtection="1">
      <alignment horizontal="left" vertical="center"/>
      <protection locked="0"/>
    </xf>
    <xf numFmtId="0" fontId="18" fillId="0" borderId="5" xfId="4" applyFont="1" applyBorder="1" applyAlignment="1" applyProtection="1">
      <alignment horizontal="left" vertical="center"/>
      <protection locked="0"/>
    </xf>
    <xf numFmtId="0" fontId="11" fillId="4" borderId="14" xfId="0" applyFont="1" applyFill="1" applyBorder="1" applyAlignment="1">
      <alignment horizontal="left" vertical="center"/>
    </xf>
    <xf numFmtId="0" fontId="11" fillId="4" borderId="2" xfId="0" applyFont="1" applyFill="1" applyBorder="1" applyAlignment="1">
      <alignment horizontal="left" vertical="center"/>
    </xf>
    <xf numFmtId="0" fontId="11" fillId="4" borderId="5" xfId="0" applyFont="1" applyFill="1" applyBorder="1" applyAlignment="1">
      <alignment horizontal="left" vertical="center"/>
    </xf>
    <xf numFmtId="0" fontId="11" fillId="0" borderId="3" xfId="0" applyFont="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12" fillId="0" borderId="3" xfId="4" applyFont="1" applyBorder="1" applyAlignment="1" applyProtection="1">
      <alignment horizontal="left" vertical="center"/>
      <protection locked="0"/>
    </xf>
    <xf numFmtId="0" fontId="12" fillId="0" borderId="2" xfId="4" applyFont="1" applyBorder="1" applyAlignment="1" applyProtection="1">
      <alignment horizontal="left" vertical="center"/>
      <protection locked="0"/>
    </xf>
    <xf numFmtId="0" fontId="12" fillId="0" borderId="5" xfId="4"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3" xfId="0" applyFont="1" applyBorder="1" applyAlignment="1" applyProtection="1">
      <alignment horizontal="left" vertical="center" shrinkToFit="1"/>
      <protection locked="0"/>
    </xf>
    <xf numFmtId="0" fontId="12" fillId="0" borderId="2" xfId="0" applyFont="1" applyBorder="1" applyAlignment="1" applyProtection="1">
      <alignment horizontal="left" vertical="center" shrinkToFit="1"/>
      <protection locked="0"/>
    </xf>
    <xf numFmtId="0" fontId="12" fillId="0" borderId="31" xfId="0" applyFont="1" applyBorder="1" applyAlignment="1" applyProtection="1">
      <alignment horizontal="left" vertical="center" shrinkToFit="1"/>
      <protection locked="0"/>
    </xf>
    <xf numFmtId="0" fontId="12" fillId="0" borderId="28" xfId="0" applyFont="1" applyBorder="1" applyAlignment="1" applyProtection="1">
      <alignment horizontal="left" vertical="center" shrinkToFit="1"/>
      <protection locked="0"/>
    </xf>
    <xf numFmtId="0" fontId="12" fillId="0" borderId="39" xfId="0" applyFont="1" applyBorder="1" applyAlignment="1" applyProtection="1">
      <alignment horizontal="left" vertical="center" shrinkToFit="1"/>
      <protection locked="0"/>
    </xf>
    <xf numFmtId="0" fontId="12" fillId="0" borderId="40" xfId="0" applyFont="1" applyBorder="1" applyAlignment="1" applyProtection="1">
      <alignment horizontal="left" vertical="center" shrinkToFit="1"/>
      <protection locked="0"/>
    </xf>
    <xf numFmtId="0" fontId="12" fillId="0" borderId="5" xfId="0" applyFont="1" applyBorder="1" applyAlignment="1" applyProtection="1">
      <alignment horizontal="left" vertical="center" shrinkToFit="1"/>
      <protection locked="0"/>
    </xf>
    <xf numFmtId="0" fontId="12" fillId="0" borderId="43" xfId="0" applyFont="1" applyBorder="1" applyAlignment="1" applyProtection="1">
      <alignment horizontal="left" vertical="center" shrinkToFit="1"/>
      <protection locked="0"/>
    </xf>
    <xf numFmtId="0" fontId="12" fillId="0" borderId="44" xfId="0" applyFont="1" applyBorder="1" applyAlignment="1" applyProtection="1">
      <alignment horizontal="left" vertical="center" shrinkToFit="1"/>
      <protection locked="0"/>
    </xf>
    <xf numFmtId="0" fontId="12" fillId="0" borderId="6"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18" fillId="0" borderId="5" xfId="0" applyFont="1" applyBorder="1" applyAlignment="1">
      <alignment vertical="center" wrapText="1" shrinkToFit="1"/>
    </xf>
    <xf numFmtId="0" fontId="12" fillId="0" borderId="15" xfId="0" applyFont="1" applyBorder="1" applyAlignment="1" applyProtection="1">
      <alignment horizontal="left" vertical="top" wrapText="1"/>
      <protection locked="0"/>
    </xf>
    <xf numFmtId="0" fontId="12" fillId="0" borderId="24" xfId="0" applyFont="1" applyBorder="1" applyAlignment="1" applyProtection="1">
      <alignment horizontal="left" vertical="top" wrapText="1"/>
      <protection locked="0"/>
    </xf>
    <xf numFmtId="0" fontId="12" fillId="0" borderId="32" xfId="0" applyFont="1" applyBorder="1" applyAlignment="1" applyProtection="1">
      <alignment horizontal="left" vertical="top" wrapText="1"/>
      <protection locked="0"/>
    </xf>
    <xf numFmtId="0" fontId="12" fillId="0" borderId="16" xfId="0" applyFont="1" applyBorder="1" applyAlignment="1" applyProtection="1">
      <alignment horizontal="left" vertical="top" wrapText="1"/>
      <protection locked="0"/>
    </xf>
    <xf numFmtId="0" fontId="12" fillId="0" borderId="26" xfId="0" applyFont="1" applyBorder="1" applyAlignment="1" applyProtection="1">
      <alignment horizontal="left" vertical="top" wrapText="1"/>
      <protection locked="0"/>
    </xf>
    <xf numFmtId="0" fontId="12" fillId="0" borderId="33"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30" xfId="0" applyFont="1" applyBorder="1" applyAlignment="1" applyProtection="1">
      <alignment horizontal="left" vertical="top" wrapText="1"/>
      <protection locked="0"/>
    </xf>
    <xf numFmtId="0" fontId="12" fillId="0" borderId="17" xfId="0" applyFont="1" applyBorder="1" applyAlignment="1" applyProtection="1">
      <alignment horizontal="left" vertical="top" wrapText="1"/>
      <protection locked="0"/>
    </xf>
    <xf numFmtId="0" fontId="12" fillId="0" borderId="25" xfId="0" applyFont="1" applyBorder="1" applyAlignment="1" applyProtection="1">
      <alignment horizontal="left" vertical="top" wrapText="1"/>
      <protection locked="0"/>
    </xf>
    <xf numFmtId="0" fontId="12" fillId="0" borderId="35" xfId="0" applyFont="1" applyBorder="1" applyAlignment="1" applyProtection="1">
      <alignment horizontal="left" vertical="top" wrapText="1"/>
      <protection locked="0"/>
    </xf>
    <xf numFmtId="0" fontId="12" fillId="0" borderId="3" xfId="4" applyFont="1" applyBorder="1" applyAlignment="1" applyProtection="1">
      <alignment horizontal="left" vertical="center" wrapText="1" shrinkToFit="1"/>
      <protection locked="0"/>
    </xf>
    <xf numFmtId="0" fontId="12" fillId="0" borderId="31" xfId="4" applyFont="1" applyBorder="1" applyAlignment="1" applyProtection="1">
      <alignment horizontal="left" vertical="center" wrapText="1" shrinkToFit="1"/>
      <protection locked="0"/>
    </xf>
    <xf numFmtId="0" fontId="12" fillId="0" borderId="58" xfId="0" applyFont="1" applyBorder="1" applyAlignment="1">
      <alignment vertical="top" shrinkToFit="1"/>
    </xf>
    <xf numFmtId="0" fontId="12" fillId="0" borderId="59" xfId="0" applyFont="1" applyBorder="1" applyAlignment="1">
      <alignment vertical="top" shrinkToFit="1"/>
    </xf>
    <xf numFmtId="0" fontId="12" fillId="0" borderId="36" xfId="0" applyFont="1" applyBorder="1" applyAlignment="1">
      <alignment vertical="top" shrinkToFit="1"/>
    </xf>
    <xf numFmtId="0" fontId="76" fillId="0" borderId="3" xfId="0" applyFont="1" applyBorder="1" applyAlignment="1" applyProtection="1">
      <alignment horizontal="center" vertical="center" shrinkToFit="1"/>
      <protection locked="0"/>
    </xf>
    <xf numFmtId="0" fontId="76" fillId="0" borderId="5" xfId="0" applyFont="1" applyBorder="1" applyAlignment="1" applyProtection="1">
      <alignment horizontal="center" vertical="center" shrinkToFit="1"/>
      <protection locked="0"/>
    </xf>
    <xf numFmtId="0" fontId="12" fillId="0" borderId="3" xfId="4" applyFont="1" applyBorder="1" applyAlignment="1" applyProtection="1">
      <alignment horizontal="left" vertical="center" shrinkToFit="1"/>
      <protection locked="0"/>
    </xf>
    <xf numFmtId="0" fontId="12" fillId="0" borderId="2" xfId="4" applyFont="1" applyBorder="1" applyAlignment="1" applyProtection="1">
      <alignment horizontal="left" vertical="center" shrinkToFit="1"/>
      <protection locked="0"/>
    </xf>
    <xf numFmtId="0" fontId="12" fillId="0" borderId="5" xfId="4" applyFont="1" applyBorder="1" applyAlignment="1" applyProtection="1">
      <alignment horizontal="left" vertical="center" shrinkToFit="1"/>
      <protection locked="0"/>
    </xf>
    <xf numFmtId="0" fontId="12" fillId="7" borderId="19" xfId="4" applyFont="1" applyFill="1" applyBorder="1" applyAlignment="1" applyProtection="1">
      <alignment horizontal="left" vertical="top" wrapText="1"/>
      <protection locked="0"/>
    </xf>
    <xf numFmtId="0" fontId="12" fillId="7" borderId="24" xfId="4" applyFont="1" applyFill="1" applyBorder="1" applyAlignment="1" applyProtection="1">
      <alignment horizontal="left" vertical="top" wrapText="1"/>
      <protection locked="0"/>
    </xf>
    <xf numFmtId="0" fontId="12" fillId="7" borderId="32" xfId="4" applyFont="1" applyFill="1" applyBorder="1" applyAlignment="1" applyProtection="1">
      <alignment horizontal="left" vertical="top" wrapText="1"/>
      <protection locked="0"/>
    </xf>
    <xf numFmtId="0" fontId="12" fillId="7" borderId="20" xfId="4" applyFont="1" applyFill="1" applyBorder="1" applyAlignment="1" applyProtection="1">
      <alignment horizontal="left" vertical="top" wrapText="1"/>
      <protection locked="0"/>
    </xf>
    <xf numFmtId="0" fontId="12" fillId="7" borderId="26" xfId="4" applyFont="1" applyFill="1" applyBorder="1" applyAlignment="1" applyProtection="1">
      <alignment horizontal="left" vertical="top" wrapText="1"/>
      <protection locked="0"/>
    </xf>
    <xf numFmtId="0" fontId="12" fillId="7" borderId="33" xfId="4" applyFont="1" applyFill="1" applyBorder="1" applyAlignment="1" applyProtection="1">
      <alignment horizontal="left" vertical="top" wrapText="1"/>
      <protection locked="0"/>
    </xf>
    <xf numFmtId="0" fontId="73" fillId="6" borderId="57" xfId="4" applyFont="1" applyFill="1" applyBorder="1" applyAlignment="1">
      <alignment horizontal="center" vertical="center" textRotation="255" wrapText="1" readingOrder="2"/>
    </xf>
    <xf numFmtId="0" fontId="73" fillId="6" borderId="37" xfId="4" applyFont="1" applyFill="1" applyBorder="1" applyAlignment="1">
      <alignment horizontal="center" vertical="center" textRotation="255" wrapText="1" readingOrder="2"/>
    </xf>
    <xf numFmtId="0" fontId="52" fillId="6" borderId="1" xfId="4" applyFont="1" applyFill="1" applyBorder="1" applyAlignment="1">
      <alignment horizontal="center" vertical="center"/>
    </xf>
    <xf numFmtId="0" fontId="52" fillId="6" borderId="1" xfId="4" applyFont="1" applyFill="1" applyBorder="1" applyAlignment="1">
      <alignment horizontal="center" vertical="center" wrapText="1" shrinkToFit="1"/>
    </xf>
    <xf numFmtId="0" fontId="62" fillId="6" borderId="1" xfId="4" applyFont="1" applyFill="1" applyBorder="1" applyAlignment="1">
      <alignment horizontal="center" vertical="center"/>
    </xf>
    <xf numFmtId="0" fontId="52" fillId="6" borderId="3" xfId="4" applyFont="1" applyFill="1" applyBorder="1" applyAlignment="1">
      <alignment horizontal="center" vertical="center" wrapText="1" shrinkToFit="1"/>
    </xf>
    <xf numFmtId="0" fontId="52" fillId="6" borderId="2" xfId="4" applyFont="1" applyFill="1" applyBorder="1" applyAlignment="1">
      <alignment horizontal="center" vertical="center" wrapText="1" shrinkToFit="1"/>
    </xf>
    <xf numFmtId="0" fontId="52" fillId="6" borderId="5" xfId="4" applyFont="1" applyFill="1" applyBorder="1" applyAlignment="1">
      <alignment horizontal="center" vertical="center" wrapText="1" shrinkToFit="1"/>
    </xf>
    <xf numFmtId="0" fontId="52" fillId="6" borderId="19" xfId="4" applyFont="1" applyFill="1" applyBorder="1" applyAlignment="1">
      <alignment horizontal="center" vertical="center" wrapText="1" readingOrder="1"/>
    </xf>
    <xf numFmtId="0" fontId="52" fillId="6" borderId="21" xfId="4" applyFont="1" applyFill="1" applyBorder="1" applyAlignment="1">
      <alignment horizontal="center" vertical="center" wrapText="1" readingOrder="1"/>
    </xf>
    <xf numFmtId="0" fontId="52" fillId="6" borderId="37" xfId="4" applyFont="1" applyFill="1" applyBorder="1" applyAlignment="1">
      <alignment horizontal="center" vertical="center" wrapText="1" readingOrder="1"/>
    </xf>
    <xf numFmtId="0" fontId="52" fillId="6" borderId="22" xfId="4" applyFont="1" applyFill="1" applyBorder="1" applyAlignment="1">
      <alignment horizontal="center" vertical="center" wrapText="1" readingOrder="1"/>
    </xf>
    <xf numFmtId="0" fontId="52" fillId="6" borderId="20" xfId="4" applyFont="1" applyFill="1" applyBorder="1" applyAlignment="1">
      <alignment horizontal="center" vertical="center" wrapText="1" readingOrder="1"/>
    </xf>
    <xf numFmtId="0" fontId="52" fillId="6" borderId="23" xfId="4" applyFont="1" applyFill="1" applyBorder="1" applyAlignment="1">
      <alignment horizontal="center" vertical="center" wrapText="1" readingOrder="1"/>
    </xf>
    <xf numFmtId="0" fontId="68" fillId="0" borderId="0" xfId="4" applyFont="1" applyAlignment="1">
      <alignment horizontal="center" vertical="top" wrapText="1" shrinkToFit="1"/>
    </xf>
    <xf numFmtId="0" fontId="68" fillId="0" borderId="0" xfId="4" applyFont="1" applyAlignment="1">
      <alignment horizontal="center" vertical="top" shrinkToFit="1"/>
    </xf>
    <xf numFmtId="0" fontId="68" fillId="0" borderId="22" xfId="4" applyFont="1" applyBorder="1" applyAlignment="1">
      <alignment horizontal="center" vertical="top" shrinkToFit="1"/>
    </xf>
    <xf numFmtId="0" fontId="67" fillId="7" borderId="3" xfId="4" applyFont="1" applyFill="1" applyBorder="1" applyAlignment="1">
      <alignment horizontal="left" vertical="center"/>
    </xf>
    <xf numFmtId="0" fontId="67" fillId="7" borderId="2" xfId="4" applyFont="1" applyFill="1" applyBorder="1" applyAlignment="1">
      <alignment horizontal="left" vertical="center"/>
    </xf>
    <xf numFmtId="0" fontId="67" fillId="7" borderId="5" xfId="4" applyFont="1" applyFill="1" applyBorder="1" applyAlignment="1">
      <alignment horizontal="left" vertical="center"/>
    </xf>
    <xf numFmtId="0" fontId="8" fillId="0" borderId="0" xfId="4" applyFont="1" applyAlignment="1">
      <alignment horizontal="left" vertical="center" wrapText="1"/>
    </xf>
    <xf numFmtId="0" fontId="22" fillId="0" borderId="0" xfId="4" applyFont="1" applyAlignment="1">
      <alignment horizontal="center" vertical="center"/>
    </xf>
    <xf numFmtId="0" fontId="7" fillId="0" borderId="0" xfId="4" applyAlignment="1">
      <alignment horizontal="left" vertical="center" wrapText="1"/>
    </xf>
    <xf numFmtId="0" fontId="7" fillId="0" borderId="0" xfId="4" applyAlignment="1">
      <alignment horizontal="center" vertical="center"/>
    </xf>
    <xf numFmtId="0" fontId="7" fillId="0" borderId="0" xfId="4" applyAlignment="1">
      <alignment horizontal="center" vertical="center" wrapText="1"/>
    </xf>
    <xf numFmtId="0" fontId="15" fillId="0" borderId="8" xfId="4" applyFont="1" applyBorder="1" applyAlignment="1">
      <alignment horizontal="center"/>
    </xf>
    <xf numFmtId="0" fontId="15" fillId="0" borderId="0" xfId="4" applyFont="1" applyAlignment="1">
      <alignment horizontal="center"/>
    </xf>
    <xf numFmtId="0" fontId="15" fillId="0" borderId="30" xfId="4" applyFont="1" applyBorder="1" applyAlignment="1">
      <alignment horizontal="center"/>
    </xf>
    <xf numFmtId="0" fontId="11" fillId="0" borderId="8" xfId="4" applyFont="1" applyBorder="1" applyAlignment="1">
      <alignment horizontal="left" vertical="center" wrapText="1"/>
    </xf>
    <xf numFmtId="0" fontId="11" fillId="0" borderId="0" xfId="4" applyFont="1" applyAlignment="1">
      <alignment horizontal="left" vertical="center"/>
    </xf>
    <xf numFmtId="0" fontId="11" fillId="0" borderId="30" xfId="4" applyFont="1" applyBorder="1" applyAlignment="1">
      <alignment horizontal="left" vertical="center"/>
    </xf>
    <xf numFmtId="0" fontId="11" fillId="0" borderId="8" xfId="4" applyFont="1" applyBorder="1" applyAlignment="1">
      <alignment horizontal="left" vertical="center"/>
    </xf>
    <xf numFmtId="0" fontId="11" fillId="0" borderId="8" xfId="4" applyFont="1" applyBorder="1" applyAlignment="1">
      <alignment horizontal="center" vertical="center"/>
    </xf>
    <xf numFmtId="0" fontId="11" fillId="0" borderId="0" xfId="4" applyFont="1" applyAlignment="1">
      <alignment horizontal="center" vertical="center"/>
    </xf>
    <xf numFmtId="0" fontId="11" fillId="0" borderId="30" xfId="4" applyFont="1" applyBorder="1" applyAlignment="1">
      <alignment horizontal="center" vertical="center"/>
    </xf>
    <xf numFmtId="0" fontId="11" fillId="0" borderId="1" xfId="4" applyFont="1" applyBorder="1" applyAlignment="1">
      <alignment horizontal="left" vertical="center" shrinkToFit="1"/>
    </xf>
    <xf numFmtId="0" fontId="11" fillId="0" borderId="34" xfId="4" applyFont="1" applyBorder="1" applyAlignment="1">
      <alignment horizontal="left" vertical="center" shrinkToFit="1"/>
    </xf>
    <xf numFmtId="0" fontId="11" fillId="0" borderId="8" xfId="4" applyFont="1" applyBorder="1" applyAlignment="1">
      <alignment horizontal="left" vertical="top" wrapText="1"/>
    </xf>
    <xf numFmtId="0" fontId="11" fillId="0" borderId="0" xfId="4" applyFont="1" applyAlignment="1">
      <alignment horizontal="left" vertical="top" wrapText="1"/>
    </xf>
    <xf numFmtId="0" fontId="11" fillId="0" borderId="30" xfId="4" applyFont="1" applyBorder="1" applyAlignment="1">
      <alignment horizontal="left" vertical="top" wrapText="1"/>
    </xf>
    <xf numFmtId="0" fontId="11" fillId="0" borderId="3" xfId="4" applyFont="1" applyBorder="1" applyAlignment="1" applyProtection="1">
      <alignment horizontal="left" vertical="center" shrinkToFit="1"/>
      <protection locked="0"/>
    </xf>
    <xf numFmtId="0" fontId="11" fillId="0" borderId="5" xfId="4" applyFont="1" applyBorder="1" applyAlignment="1" applyProtection="1">
      <alignment horizontal="left" vertical="center" shrinkToFit="1"/>
      <protection locked="0"/>
    </xf>
    <xf numFmtId="0" fontId="11" fillId="4" borderId="11" xfId="4" applyFont="1" applyFill="1" applyBorder="1" applyAlignment="1">
      <alignment horizontal="left" vertical="center" wrapText="1"/>
    </xf>
    <xf numFmtId="0" fontId="11" fillId="4" borderId="12" xfId="4" applyFont="1" applyFill="1" applyBorder="1" applyAlignment="1">
      <alignment horizontal="left" vertical="center"/>
    </xf>
    <xf numFmtId="0" fontId="11" fillId="0" borderId="19" xfId="4" applyFont="1" applyBorder="1" applyAlignment="1" applyProtection="1">
      <alignment horizontal="left" vertical="top" wrapText="1" shrinkToFit="1"/>
      <protection locked="0"/>
    </xf>
    <xf numFmtId="0" fontId="11" fillId="0" borderId="24" xfId="4" applyFont="1" applyBorder="1" applyAlignment="1" applyProtection="1">
      <alignment horizontal="left" vertical="top" wrapText="1" shrinkToFit="1"/>
      <protection locked="0"/>
    </xf>
    <xf numFmtId="0" fontId="11" fillId="0" borderId="32" xfId="4" applyFont="1" applyBorder="1" applyAlignment="1" applyProtection="1">
      <alignment horizontal="left" vertical="top" wrapText="1" shrinkToFit="1"/>
      <protection locked="0"/>
    </xf>
    <xf numFmtId="0" fontId="11" fillId="0" borderId="20" xfId="4" applyFont="1" applyBorder="1" applyAlignment="1" applyProtection="1">
      <alignment horizontal="left" vertical="top" wrapText="1" shrinkToFit="1"/>
      <protection locked="0"/>
    </xf>
    <xf numFmtId="0" fontId="11" fillId="0" borderId="26" xfId="4" applyFont="1" applyBorder="1" applyAlignment="1" applyProtection="1">
      <alignment horizontal="left" vertical="top" wrapText="1" shrinkToFit="1"/>
      <protection locked="0"/>
    </xf>
    <xf numFmtId="0" fontId="11" fillId="0" borderId="33" xfId="4" applyFont="1" applyBorder="1" applyAlignment="1" applyProtection="1">
      <alignment horizontal="left" vertical="top" wrapText="1" shrinkToFit="1"/>
      <protection locked="0"/>
    </xf>
    <xf numFmtId="0" fontId="11" fillId="0" borderId="1" xfId="0" applyFont="1" applyBorder="1" applyAlignment="1">
      <alignment horizontal="left" vertical="top" wrapText="1"/>
    </xf>
    <xf numFmtId="0" fontId="11" fillId="0" borderId="34" xfId="0" applyFont="1" applyBorder="1" applyAlignment="1">
      <alignment horizontal="left" vertical="top" wrapText="1"/>
    </xf>
    <xf numFmtId="0" fontId="11" fillId="0" borderId="3" xfId="0" applyFont="1" applyBorder="1" applyAlignment="1">
      <alignment horizontal="left" vertical="center" shrinkToFit="1"/>
    </xf>
    <xf numFmtId="0" fontId="11" fillId="0" borderId="2" xfId="0" applyFont="1" applyBorder="1" applyAlignment="1">
      <alignment horizontal="left" vertical="center" shrinkToFit="1"/>
    </xf>
    <xf numFmtId="0" fontId="11" fillId="0" borderId="31" xfId="0" applyFont="1" applyBorder="1" applyAlignment="1">
      <alignment horizontal="left" vertical="center" shrinkToFit="1"/>
    </xf>
    <xf numFmtId="0" fontId="35" fillId="0" borderId="0" xfId="19" applyFill="1" applyBorder="1" applyAlignment="1" applyProtection="1">
      <alignment horizontal="left" vertical="center" wrapText="1" shrinkToFit="1"/>
    </xf>
    <xf numFmtId="0" fontId="42" fillId="0" borderId="30" xfId="19" applyFont="1" applyFill="1" applyBorder="1" applyAlignment="1" applyProtection="1">
      <alignment horizontal="left" vertical="center" wrapText="1" shrinkToFit="1"/>
    </xf>
    <xf numFmtId="0" fontId="42" fillId="0" borderId="0" xfId="19" applyFont="1" applyFill="1" applyBorder="1" applyAlignment="1" applyProtection="1">
      <alignment horizontal="left" vertical="center" wrapText="1" shrinkToFit="1"/>
    </xf>
    <xf numFmtId="0" fontId="18" fillId="0" borderId="3" xfId="4" applyFont="1" applyBorder="1" applyAlignment="1" applyProtection="1">
      <alignment horizontal="left" vertical="center" shrinkToFit="1"/>
      <protection locked="0"/>
    </xf>
    <xf numFmtId="0" fontId="18" fillId="0" borderId="5" xfId="4" applyFont="1" applyBorder="1" applyAlignment="1" applyProtection="1">
      <alignment horizontal="left" vertical="center" shrinkToFit="1"/>
      <protection locked="0"/>
    </xf>
    <xf numFmtId="0" fontId="11" fillId="0" borderId="19" xfId="4" applyFont="1" applyBorder="1" applyAlignment="1" applyProtection="1">
      <alignment vertical="top" wrapText="1"/>
      <protection locked="0"/>
    </xf>
    <xf numFmtId="0" fontId="11" fillId="0" borderId="24" xfId="4" applyFont="1" applyBorder="1" applyAlignment="1" applyProtection="1">
      <alignment vertical="top" wrapText="1"/>
      <protection locked="0"/>
    </xf>
    <xf numFmtId="0" fontId="11" fillId="0" borderId="32" xfId="4" applyFont="1" applyBorder="1" applyAlignment="1" applyProtection="1">
      <alignment vertical="top" wrapText="1"/>
      <protection locked="0"/>
    </xf>
    <xf numFmtId="0" fontId="11" fillId="0" borderId="37" xfId="4" applyFont="1" applyBorder="1" applyAlignment="1" applyProtection="1">
      <alignment vertical="top" wrapText="1"/>
      <protection locked="0"/>
    </xf>
    <xf numFmtId="0" fontId="11" fillId="0" borderId="0" xfId="4" applyFont="1" applyAlignment="1" applyProtection="1">
      <alignment vertical="top" wrapText="1"/>
      <protection locked="0"/>
    </xf>
    <xf numFmtId="0" fontId="11" fillId="0" borderId="30" xfId="4" applyFont="1" applyBorder="1" applyAlignment="1" applyProtection="1">
      <alignment vertical="top" wrapText="1"/>
      <protection locked="0"/>
    </xf>
    <xf numFmtId="0" fontId="11" fillId="0" borderId="20" xfId="4" applyFont="1" applyBorder="1" applyAlignment="1" applyProtection="1">
      <alignment vertical="top" wrapText="1"/>
      <protection locked="0"/>
    </xf>
    <xf numFmtId="0" fontId="11" fillId="0" borderId="26" xfId="4" applyFont="1" applyBorder="1" applyAlignment="1" applyProtection="1">
      <alignment vertical="top" wrapText="1"/>
      <protection locked="0"/>
    </xf>
    <xf numFmtId="0" fontId="11" fillId="0" borderId="33" xfId="4" applyFont="1" applyBorder="1" applyAlignment="1" applyProtection="1">
      <alignment vertical="top" wrapText="1"/>
      <protection locked="0"/>
    </xf>
    <xf numFmtId="0" fontId="18" fillId="0" borderId="37" xfId="4" applyFont="1" applyBorder="1" applyAlignment="1" applyProtection="1">
      <alignment vertical="top" wrapText="1"/>
      <protection locked="0"/>
    </xf>
    <xf numFmtId="0" fontId="18" fillId="0" borderId="0" xfId="4" applyFont="1" applyAlignment="1" applyProtection="1">
      <alignment vertical="top" wrapText="1"/>
      <protection locked="0"/>
    </xf>
    <xf numFmtId="0" fontId="18" fillId="0" borderId="30" xfId="4" applyFont="1" applyBorder="1" applyAlignment="1" applyProtection="1">
      <alignment vertical="top" wrapText="1"/>
      <protection locked="0"/>
    </xf>
    <xf numFmtId="0" fontId="18" fillId="0" borderId="20" xfId="4" applyFont="1" applyBorder="1" applyAlignment="1" applyProtection="1">
      <alignment vertical="top" wrapText="1"/>
      <protection locked="0"/>
    </xf>
    <xf numFmtId="0" fontId="18" fillId="0" borderId="26" xfId="4" applyFont="1" applyBorder="1" applyAlignment="1" applyProtection="1">
      <alignment vertical="top" wrapText="1"/>
      <protection locked="0"/>
    </xf>
    <xf numFmtId="0" fontId="18" fillId="0" borderId="33" xfId="4" applyFont="1" applyBorder="1" applyAlignment="1" applyProtection="1">
      <alignment vertical="top" wrapText="1"/>
      <protection locked="0"/>
    </xf>
    <xf numFmtId="186" fontId="11" fillId="0" borderId="49" xfId="4" applyNumberFormat="1" applyFont="1" applyBorder="1" applyAlignment="1" applyProtection="1">
      <alignment horizontal="left" vertical="center" shrinkToFit="1"/>
      <protection locked="0"/>
    </xf>
    <xf numFmtId="186" fontId="11" fillId="0" borderId="1" xfId="4" applyNumberFormat="1" applyFont="1" applyBorder="1" applyAlignment="1" applyProtection="1">
      <alignment horizontal="left" vertical="center" shrinkToFit="1"/>
      <protection locked="0"/>
    </xf>
    <xf numFmtId="0" fontId="11" fillId="4" borderId="15" xfId="4" applyFont="1" applyFill="1" applyBorder="1" applyAlignment="1">
      <alignment horizontal="left" vertical="top"/>
    </xf>
    <xf numFmtId="0" fontId="11" fillId="4" borderId="21" xfId="4" applyFont="1" applyFill="1" applyBorder="1" applyAlignment="1">
      <alignment horizontal="left" vertical="top"/>
    </xf>
    <xf numFmtId="0" fontId="11" fillId="4" borderId="8" xfId="4" applyFont="1" applyFill="1" applyBorder="1" applyAlignment="1">
      <alignment horizontal="left" vertical="top"/>
    </xf>
    <xf numFmtId="0" fontId="11" fillId="4" borderId="22" xfId="4" applyFont="1" applyFill="1" applyBorder="1" applyAlignment="1">
      <alignment horizontal="left" vertical="top"/>
    </xf>
    <xf numFmtId="0" fontId="11" fillId="4" borderId="16" xfId="4" applyFont="1" applyFill="1" applyBorder="1" applyAlignment="1">
      <alignment horizontal="left" vertical="top"/>
    </xf>
    <xf numFmtId="0" fontId="11" fillId="4" borderId="23" xfId="4" applyFont="1" applyFill="1" applyBorder="1" applyAlignment="1">
      <alignment horizontal="left" vertical="top"/>
    </xf>
    <xf numFmtId="178" fontId="18" fillId="4" borderId="3" xfId="4" applyNumberFormat="1" applyFont="1" applyFill="1" applyBorder="1" applyAlignment="1">
      <alignment horizontal="left" vertical="center"/>
    </xf>
    <xf numFmtId="178" fontId="18" fillId="4" borderId="5" xfId="4" applyNumberFormat="1" applyFont="1" applyFill="1" applyBorder="1" applyAlignment="1">
      <alignment horizontal="left" vertical="center"/>
    </xf>
    <xf numFmtId="178" fontId="18" fillId="0" borderId="3" xfId="4" applyNumberFormat="1" applyFont="1" applyBorder="1" applyAlignment="1" applyProtection="1">
      <alignment horizontal="left" vertical="center" shrinkToFit="1"/>
      <protection locked="0"/>
    </xf>
    <xf numFmtId="178" fontId="18" fillId="0" borderId="31" xfId="4" applyNumberFormat="1" applyFont="1" applyBorder="1" applyAlignment="1" applyProtection="1">
      <alignment horizontal="left" vertical="center" shrinkToFit="1"/>
      <protection locked="0"/>
    </xf>
    <xf numFmtId="0" fontId="18" fillId="0" borderId="19" xfId="4" applyFont="1" applyBorder="1" applyAlignment="1" applyProtection="1">
      <alignment vertical="top" wrapText="1"/>
      <protection locked="0"/>
    </xf>
    <xf numFmtId="0" fontId="18" fillId="0" borderId="24" xfId="4" applyFont="1" applyBorder="1" applyAlignment="1" applyProtection="1">
      <alignment vertical="top" wrapText="1"/>
      <protection locked="0"/>
    </xf>
    <xf numFmtId="0" fontId="18" fillId="0" borderId="32" xfId="4" applyFont="1" applyBorder="1" applyAlignment="1" applyProtection="1">
      <alignment vertical="top" wrapText="1"/>
      <protection locked="0"/>
    </xf>
    <xf numFmtId="178" fontId="11" fillId="4" borderId="19" xfId="4" applyNumberFormat="1" applyFont="1" applyFill="1" applyBorder="1" applyAlignment="1">
      <alignment horizontal="left" vertical="top" wrapText="1"/>
    </xf>
    <xf numFmtId="178" fontId="11" fillId="4" borderId="24" xfId="4" applyNumberFormat="1" applyFont="1" applyFill="1" applyBorder="1" applyAlignment="1">
      <alignment horizontal="left" vertical="top" wrapText="1"/>
    </xf>
    <xf numFmtId="178" fontId="11" fillId="4" borderId="32" xfId="4" applyNumberFormat="1" applyFont="1" applyFill="1" applyBorder="1" applyAlignment="1">
      <alignment horizontal="left" vertical="top" wrapText="1"/>
    </xf>
    <xf numFmtId="178" fontId="11" fillId="4" borderId="37" xfId="4" applyNumberFormat="1" applyFont="1" applyFill="1" applyBorder="1" applyAlignment="1">
      <alignment horizontal="left" vertical="top" wrapText="1"/>
    </xf>
    <xf numFmtId="178" fontId="11" fillId="4" borderId="0" xfId="4" applyNumberFormat="1" applyFont="1" applyFill="1" applyAlignment="1">
      <alignment horizontal="left" vertical="top" wrapText="1"/>
    </xf>
    <xf numFmtId="178" fontId="11" fillId="4" borderId="30" xfId="4" applyNumberFormat="1" applyFont="1" applyFill="1" applyBorder="1" applyAlignment="1">
      <alignment horizontal="left" vertical="top" wrapText="1"/>
    </xf>
    <xf numFmtId="178" fontId="18" fillId="0" borderId="19" xfId="4" applyNumberFormat="1" applyFont="1" applyBorder="1" applyAlignment="1" applyProtection="1">
      <alignment vertical="top" wrapText="1"/>
      <protection locked="0"/>
    </xf>
    <xf numFmtId="178" fontId="18" fillId="0" borderId="24" xfId="4" applyNumberFormat="1" applyFont="1" applyBorder="1" applyAlignment="1" applyProtection="1">
      <alignment vertical="top" wrapText="1"/>
      <protection locked="0"/>
    </xf>
    <xf numFmtId="178" fontId="18" fillId="0" borderId="32" xfId="4" applyNumberFormat="1" applyFont="1" applyBorder="1" applyAlignment="1" applyProtection="1">
      <alignment vertical="top" wrapText="1"/>
      <protection locked="0"/>
    </xf>
    <xf numFmtId="178" fontId="18" fillId="0" borderId="20" xfId="4" applyNumberFormat="1" applyFont="1" applyBorder="1" applyAlignment="1" applyProtection="1">
      <alignment vertical="top" wrapText="1"/>
      <protection locked="0"/>
    </xf>
    <xf numFmtId="178" fontId="18" fillId="0" borderId="26" xfId="4" applyNumberFormat="1" applyFont="1" applyBorder="1" applyAlignment="1" applyProtection="1">
      <alignment vertical="top" wrapText="1"/>
      <protection locked="0"/>
    </xf>
    <xf numFmtId="178" fontId="18" fillId="0" borderId="33" xfId="4" applyNumberFormat="1" applyFont="1" applyBorder="1" applyAlignment="1" applyProtection="1">
      <alignment vertical="top" wrapText="1"/>
      <protection locked="0"/>
    </xf>
  </cellXfs>
  <cellStyles count="25">
    <cellStyle name="ハイパーリンク" xfId="19" builtinId="8"/>
    <cellStyle name="ハイパーリンク 2" xfId="1" xr:uid="{00000000-0005-0000-0000-000000000000}"/>
    <cellStyle name="桁区切り 2" xfId="2" xr:uid="{00000000-0005-0000-0000-000001000000}"/>
    <cellStyle name="桁区切り 3" xfId="3" xr:uid="{00000000-0005-0000-0000-000002000000}"/>
    <cellStyle name="桁区切り 3 2" xfId="17" xr:uid="{00000000-0005-0000-0000-000003000000}"/>
    <cellStyle name="標準" xfId="0" builtinId="0"/>
    <cellStyle name="標準 2" xfId="4" xr:uid="{00000000-0005-0000-0000-000005000000}"/>
    <cellStyle name="標準 2 2" xfId="5" xr:uid="{00000000-0005-0000-0000-000006000000}"/>
    <cellStyle name="標準 2 2 2" xfId="18" xr:uid="{00000000-0005-0000-0000-000007000000}"/>
    <cellStyle name="標準 2 2 2 2" xfId="23" xr:uid="{C7AC2B10-D450-42B0-A2C3-08C8996C944D}"/>
    <cellStyle name="標準 2 3" xfId="12" xr:uid="{00000000-0005-0000-0000-000008000000}"/>
    <cellStyle name="標準 2 4" xfId="13" xr:uid="{00000000-0005-0000-0000-000009000000}"/>
    <cellStyle name="標準 2 5" xfId="16" xr:uid="{00000000-0005-0000-0000-00000A000000}"/>
    <cellStyle name="標準 2 5 2" xfId="22" xr:uid="{8EECE302-907F-4E41-9D0F-F97CD4DDCF71}"/>
    <cellStyle name="標準 3" xfId="6" xr:uid="{00000000-0005-0000-0000-00000B000000}"/>
    <cellStyle name="標準 4" xfId="7" xr:uid="{00000000-0005-0000-0000-00000C000000}"/>
    <cellStyle name="標準 5" xfId="11" xr:uid="{00000000-0005-0000-0000-00000D000000}"/>
    <cellStyle name="標準 6" xfId="8" xr:uid="{00000000-0005-0000-0000-00000E000000}"/>
    <cellStyle name="標準 7" xfId="9" xr:uid="{00000000-0005-0000-0000-00000F000000}"/>
    <cellStyle name="標準 8" xfId="14" xr:uid="{00000000-0005-0000-0000-000010000000}"/>
    <cellStyle name="標準 8 2" xfId="15" xr:uid="{00000000-0005-0000-0000-000011000000}"/>
    <cellStyle name="標準 8 2 2" xfId="21" xr:uid="{85B8CD06-2B48-4EF0-9B92-7992CFB9F231}"/>
    <cellStyle name="標準 8 3" xfId="20" xr:uid="{A7FCCCC8-C660-429B-9E54-E5D75C245147}"/>
    <cellStyle name="標準 9" xfId="24" xr:uid="{9385A0A7-E466-4DEB-93CD-9F6C20B24A82}"/>
    <cellStyle name="標準_Sheet1" xfId="10" xr:uid="{00000000-0005-0000-0000-000012000000}"/>
  </cellStyles>
  <dxfs count="264">
    <dxf>
      <font>
        <color theme="0"/>
      </font>
      <fill>
        <patternFill>
          <bgColor theme="0"/>
        </patternFill>
      </fill>
    </dxf>
    <dxf>
      <fill>
        <patternFill>
          <bgColor rgb="FFFFFF00"/>
        </patternFill>
      </fill>
    </dxf>
    <dxf>
      <fill>
        <patternFill>
          <bgColor rgb="FFCCFFFF"/>
        </patternFill>
      </fill>
    </dxf>
    <dxf>
      <fill>
        <patternFill>
          <bgColor rgb="FFFFFF00"/>
        </patternFill>
      </fill>
    </dxf>
    <dxf>
      <fill>
        <patternFill>
          <bgColor rgb="FFCCFFFF"/>
        </patternFill>
      </fill>
    </dxf>
    <dxf>
      <fill>
        <patternFill>
          <bgColor rgb="FFFFFF00"/>
        </patternFill>
      </fill>
    </dxf>
    <dxf>
      <fill>
        <patternFill>
          <bgColor rgb="FFFFFF00"/>
        </patternFill>
      </fill>
    </dxf>
    <dxf>
      <fill>
        <patternFill>
          <bgColor rgb="FFCCFFFF"/>
        </patternFill>
      </fill>
    </dxf>
    <dxf>
      <fill>
        <patternFill>
          <bgColor rgb="FFFFFF00"/>
        </patternFill>
      </fill>
    </dxf>
    <dxf>
      <fill>
        <patternFill>
          <bgColor rgb="FFCCFFFF"/>
        </patternFill>
      </fill>
    </dxf>
    <dxf>
      <fill>
        <patternFill>
          <bgColor rgb="FFCCFFFF"/>
        </patternFill>
      </fill>
    </dxf>
    <dxf>
      <fill>
        <patternFill patternType="none">
          <bgColor auto="1"/>
        </patternFill>
      </fill>
    </dxf>
    <dxf>
      <fill>
        <patternFill>
          <bgColor rgb="FFCCFFFF"/>
        </patternFill>
      </fill>
    </dxf>
    <dxf>
      <fill>
        <patternFill patternType="solid">
          <bgColor rgb="FFCCFFFF"/>
        </patternFill>
      </fill>
    </dxf>
    <dxf>
      <fill>
        <patternFill>
          <bgColor rgb="FFCCFFFF"/>
        </patternFill>
      </fill>
    </dxf>
    <dxf>
      <fill>
        <patternFill>
          <bgColor rgb="FFCCFFFF"/>
        </patternFill>
      </fill>
    </dxf>
    <dxf>
      <fill>
        <patternFill patternType="solid">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theme="0" tint="-0.499984740745262"/>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499984740745262"/>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CCFFFF"/>
        </patternFill>
      </fill>
    </dxf>
    <dxf>
      <fill>
        <patternFill>
          <bgColor rgb="FFCCFFFF"/>
        </patternFill>
      </fill>
    </dxf>
    <dxf>
      <fill>
        <patternFill>
          <bgColor rgb="FFCCFFFF"/>
        </patternFill>
      </fill>
    </dxf>
    <dxf>
      <fill>
        <patternFill>
          <bgColor rgb="FFFFFF00"/>
        </patternFill>
      </fill>
    </dxf>
    <dxf>
      <fill>
        <patternFill>
          <bgColor rgb="FFFFFF00"/>
        </patternFill>
      </fill>
    </dxf>
    <dxf>
      <fill>
        <patternFill>
          <bgColor rgb="FFFFFF00"/>
        </patternFill>
      </fill>
    </dxf>
    <dxf>
      <fill>
        <patternFill>
          <bgColor rgb="FFFFCC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auto="1"/>
        </patternFill>
      </fill>
    </dxf>
    <dxf>
      <fill>
        <patternFill>
          <bgColor rgb="FFFFFF00"/>
        </patternFill>
      </fill>
    </dxf>
    <dxf>
      <fill>
        <patternFill>
          <bgColor rgb="FFCC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CFFFF"/>
        </patternFill>
      </fill>
    </dxf>
    <dxf>
      <fill>
        <patternFill>
          <bgColor rgb="FFFFFF00"/>
        </patternFill>
      </fill>
    </dxf>
    <dxf>
      <fill>
        <patternFill>
          <bgColor rgb="FFFFFF00"/>
        </patternFill>
      </fill>
    </dxf>
    <dxf>
      <fill>
        <patternFill>
          <bgColor rgb="FFCC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theme="0" tint="-0.499984740745262"/>
        </patternFill>
      </fill>
    </dxf>
    <dxf>
      <fill>
        <patternFill>
          <bgColor rgb="FFCCFFFF"/>
        </patternFill>
      </fill>
    </dxf>
    <dxf>
      <fill>
        <patternFill>
          <bgColor rgb="FFFFFF00"/>
        </patternFill>
      </fill>
    </dxf>
    <dxf>
      <fill>
        <patternFill>
          <bgColor rgb="FFFFFF00"/>
        </patternFill>
      </fill>
    </dxf>
    <dxf>
      <fill>
        <patternFill>
          <bgColor rgb="FFFFFF00"/>
        </patternFill>
      </fill>
    </dxf>
    <dxf>
      <fill>
        <patternFill>
          <bgColor rgb="FFFFCCFF"/>
        </patternFill>
      </fill>
    </dxf>
    <dxf>
      <fill>
        <patternFill>
          <bgColor rgb="FFCCFFFF"/>
        </patternFill>
      </fill>
    </dxf>
    <dxf>
      <fill>
        <patternFill>
          <bgColor rgb="FFCCFFFF"/>
        </patternFill>
      </fill>
    </dxf>
    <dxf>
      <fill>
        <patternFill>
          <bgColor rgb="FFCCFFFF"/>
        </patternFill>
      </fill>
    </dxf>
    <dxf>
      <fill>
        <patternFill>
          <bgColor rgb="FFFFFF00"/>
        </patternFill>
      </fill>
    </dxf>
    <dxf>
      <fill>
        <patternFill>
          <fgColor rgb="FFCCFFFF"/>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auto="1"/>
        </patternFill>
      </fill>
    </dxf>
    <dxf>
      <fill>
        <patternFill>
          <bgColor theme="0" tint="-0.499984740745262"/>
        </patternFill>
      </fill>
    </dxf>
    <dxf>
      <fill>
        <patternFill>
          <bgColor theme="0" tint="-0.499984740745262"/>
        </patternFill>
      </fill>
    </dxf>
    <dxf>
      <fill>
        <patternFill>
          <bgColor rgb="FFFFFF00"/>
        </patternFill>
      </fill>
    </dxf>
    <dxf>
      <fill>
        <patternFill>
          <bgColor rgb="FFCCFFFF"/>
        </patternFill>
      </fill>
    </dxf>
    <dxf>
      <fill>
        <patternFill>
          <bgColor rgb="FFCCFFFF"/>
        </patternFill>
      </fill>
    </dxf>
    <dxf>
      <fill>
        <patternFill>
          <bgColor rgb="FFCCFFFF"/>
        </patternFill>
      </fill>
    </dxf>
    <dxf>
      <fill>
        <patternFill>
          <bgColor rgb="FFFFFF00"/>
        </patternFill>
      </fill>
    </dxf>
    <dxf>
      <fill>
        <patternFill>
          <bgColor rgb="FFFFFF00"/>
        </patternFill>
      </fill>
    </dxf>
    <dxf>
      <fill>
        <patternFill>
          <fgColor rgb="FFCCFFFF"/>
          <bgColor rgb="FFCC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CFFFF"/>
        </patternFill>
      </fill>
    </dxf>
    <dxf>
      <fill>
        <patternFill patternType="none">
          <bgColor auto="1"/>
        </patternFill>
      </fill>
    </dxf>
    <dxf>
      <fill>
        <patternFill>
          <bgColor rgb="FFCCFFFF"/>
        </patternFill>
      </fill>
    </dxf>
    <dxf>
      <fill>
        <patternFill>
          <bgColor rgb="FFCCFFFF"/>
        </patternFill>
      </fill>
    </dxf>
    <dxf>
      <fill>
        <patternFill>
          <bgColor rgb="FFFFFF00"/>
        </patternFill>
      </fill>
    </dxf>
    <dxf>
      <fill>
        <patternFill>
          <bgColor rgb="FFFFFF00"/>
        </patternFill>
      </fill>
    </dxf>
    <dxf>
      <fill>
        <patternFill>
          <bgColor rgb="FFFFFF00"/>
        </patternFill>
      </fill>
    </dxf>
    <dxf>
      <fill>
        <patternFill>
          <bgColor rgb="FFCCFF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fgColor rgb="FFCCFFFF"/>
          <bgColor rgb="FFCCFFFF"/>
        </patternFill>
      </fill>
    </dxf>
    <dxf>
      <fill>
        <patternFill>
          <bgColor rgb="FFCCFFFF"/>
        </patternFill>
      </fill>
    </dxf>
    <dxf>
      <fill>
        <patternFill>
          <bgColor rgb="FFFFFF00"/>
        </patternFill>
      </fill>
    </dxf>
    <dxf>
      <fill>
        <patternFill>
          <bgColor rgb="FFFFFF00"/>
        </patternFill>
      </fill>
    </dxf>
    <dxf>
      <fill>
        <patternFill>
          <bgColor rgb="FFCCFFFF"/>
        </patternFill>
      </fill>
    </dxf>
    <dxf>
      <fill>
        <patternFill>
          <bgColor rgb="FFCCFFFF"/>
        </patternFill>
      </fill>
    </dxf>
    <dxf>
      <fill>
        <patternFill>
          <bgColor rgb="FFCCFFFF"/>
        </patternFill>
      </fill>
    </dxf>
    <dxf>
      <fill>
        <patternFill>
          <bgColor rgb="FFFFFF00"/>
        </patternFill>
      </fill>
    </dxf>
    <dxf>
      <fill>
        <patternFill>
          <bgColor rgb="FFCCFFFF"/>
        </patternFill>
      </fill>
    </dxf>
    <dxf>
      <fill>
        <patternFill>
          <bgColor rgb="FFFFFF00"/>
        </patternFill>
      </fill>
    </dxf>
    <dxf>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00"/>
        </patternFill>
      </fill>
    </dxf>
    <dxf>
      <fill>
        <patternFill>
          <bgColor rgb="FFFFFF00"/>
        </patternFill>
      </fill>
    </dxf>
    <dxf>
      <fill>
        <patternFill>
          <bgColor rgb="FFFFFF00"/>
        </patternFill>
      </fill>
    </dxf>
    <dxf>
      <fill>
        <patternFill>
          <bgColor rgb="FFFFCC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00"/>
        </patternFill>
      </fill>
    </dxf>
    <dxf>
      <fill>
        <patternFill patternType="none">
          <bgColor auto="1"/>
        </patternFill>
      </fill>
    </dxf>
    <dxf>
      <fill>
        <patternFill>
          <bgColor rgb="FFCC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CFFFF"/>
        </patternFill>
      </fill>
    </dxf>
    <dxf>
      <fill>
        <patternFill>
          <bgColor rgb="FFFFFF00"/>
        </patternFill>
      </fill>
    </dxf>
    <dxf>
      <fill>
        <patternFill>
          <bgColor rgb="FFFFFF00"/>
        </patternFill>
      </fill>
    </dxf>
    <dxf>
      <fill>
        <patternFill>
          <bgColor rgb="FFCCFFFF"/>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theme="0" tint="-0.499984740745262"/>
        </patternFill>
      </fill>
    </dxf>
    <dxf>
      <fill>
        <patternFill>
          <bgColor rgb="FFCCFFFF"/>
        </patternFill>
      </fill>
    </dxf>
    <dxf>
      <fill>
        <patternFill>
          <bgColor rgb="FFFFFF00"/>
        </patternFill>
      </fill>
    </dxf>
    <dxf>
      <fill>
        <patternFill>
          <bgColor rgb="FFFFFF00"/>
        </patternFill>
      </fill>
    </dxf>
    <dxf>
      <fill>
        <patternFill>
          <bgColor rgb="FFFFFF00"/>
        </patternFill>
      </fill>
    </dxf>
    <dxf>
      <fill>
        <patternFill>
          <bgColor rgb="FFFFCCFF"/>
        </patternFill>
      </fill>
    </dxf>
    <dxf>
      <fill>
        <patternFill>
          <bgColor rgb="FFCCFFFF"/>
        </patternFill>
      </fill>
    </dxf>
    <dxf>
      <fill>
        <patternFill>
          <bgColor rgb="FFCCFFFF"/>
        </patternFill>
      </fill>
    </dxf>
    <dxf>
      <fill>
        <patternFill>
          <bgColor rgb="FFCCFFFF"/>
        </patternFill>
      </fill>
    </dxf>
    <dxf>
      <fill>
        <patternFill>
          <bgColor rgb="FFFFFF00"/>
        </patternFill>
      </fill>
    </dxf>
    <dxf>
      <fill>
        <patternFill>
          <fgColor rgb="FFCCFFFF"/>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rgb="FFCCFFFF"/>
        </patternFill>
      </fill>
    </dxf>
    <dxf>
      <fill>
        <patternFill>
          <bgColor rgb="FFCCFFFF"/>
        </patternFill>
      </fill>
    </dxf>
    <dxf>
      <fill>
        <patternFill>
          <bgColor rgb="FFCCFFFF"/>
        </patternFill>
      </fill>
    </dxf>
    <dxf>
      <fill>
        <patternFill>
          <bgColor rgb="FFFFFF00"/>
        </patternFill>
      </fill>
    </dxf>
    <dxf>
      <fill>
        <patternFill>
          <bgColor rgb="FFFFFF00"/>
        </patternFill>
      </fill>
    </dxf>
    <dxf>
      <fill>
        <patternFill>
          <bgColor rgb="FFFFFF00"/>
        </patternFill>
      </fill>
    </dxf>
    <dxf>
      <fill>
        <patternFill>
          <fgColor rgb="FFCCFFFF"/>
          <bgColor rgb="FFCC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CFFFF"/>
        </patternFill>
      </fill>
    </dxf>
    <dxf>
      <fill>
        <patternFill>
          <bgColor rgb="FFCCFFFF"/>
        </patternFill>
      </fill>
    </dxf>
    <dxf>
      <fill>
        <patternFill>
          <bgColor rgb="FFCCFFFF"/>
        </patternFill>
      </fill>
    </dxf>
    <dxf>
      <fill>
        <patternFill>
          <bgColor rgb="FFFFFF00"/>
        </patternFill>
      </fill>
    </dxf>
    <dxf>
      <fill>
        <patternFill>
          <bgColor rgb="FFFFFF00"/>
        </patternFill>
      </fill>
    </dxf>
    <dxf>
      <fill>
        <patternFill>
          <bgColor rgb="FFFFFF00"/>
        </patternFill>
      </fill>
    </dxf>
    <dxf>
      <fill>
        <patternFill>
          <bgColor rgb="FFCCFF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fgColor rgb="FFCCFFFF"/>
          <bgColor rgb="FFCCFFFF"/>
        </patternFill>
      </fill>
    </dxf>
    <dxf>
      <fill>
        <patternFill>
          <bgColor rgb="FFCCFFFF"/>
        </patternFill>
      </fill>
    </dxf>
    <dxf>
      <fill>
        <patternFill>
          <bgColor rgb="FFFFFF00"/>
        </patternFill>
      </fill>
    </dxf>
    <dxf>
      <fill>
        <patternFill>
          <bgColor rgb="FFCCFFFF"/>
        </patternFill>
      </fill>
    </dxf>
    <dxf>
      <fill>
        <patternFill>
          <bgColor rgb="FFFFFF00"/>
        </patternFill>
      </fill>
    </dxf>
    <dxf>
      <fill>
        <patternFill>
          <bgColor rgb="FFCCFFFF"/>
        </patternFill>
      </fill>
    </dxf>
    <dxf>
      <fill>
        <patternFill>
          <bgColor rgb="FFCCFFFF"/>
        </patternFill>
      </fill>
    </dxf>
    <dxf>
      <fill>
        <patternFill>
          <bgColor rgb="FFCCFFFF"/>
        </patternFill>
      </fill>
    </dxf>
    <dxf>
      <fill>
        <patternFill>
          <bgColor rgb="FFFFFF00"/>
        </patternFill>
      </fill>
    </dxf>
    <dxf>
      <fill>
        <patternFill>
          <bgColor rgb="FFCCFFFF"/>
        </patternFill>
      </fill>
    </dxf>
    <dxf>
      <fill>
        <patternFill>
          <bgColor rgb="FFFFFF00"/>
        </patternFill>
      </fill>
    </dxf>
    <dxf>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Medium9"/>
  <colors>
    <mruColors>
      <color rgb="FFFFCCFF"/>
      <color rgb="FFCCFFCC"/>
      <color rgb="FFCCFFFF"/>
      <color rgb="FFFFFFCC"/>
      <color rgb="FFFF99FF"/>
      <color rgb="FFCCFF99"/>
      <color rgb="FFFFFF99"/>
      <color rgb="FF99FF99"/>
      <color rgb="FFFFFF66"/>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2450;&#12489;&#12496;&#12452;&#12470;&#12540;2025!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1524001</xdr:colOff>
      <xdr:row>83</xdr:row>
      <xdr:rowOff>7845</xdr:rowOff>
    </xdr:from>
    <xdr:to>
      <xdr:col>9</xdr:col>
      <xdr:colOff>75267</xdr:colOff>
      <xdr:row>83</xdr:row>
      <xdr:rowOff>506195</xdr:rowOff>
    </xdr:to>
    <xdr:sp macro="" textlink="">
      <xdr:nvSpPr>
        <xdr:cNvPr id="2" name="正方形/長方形 1">
          <a:extLst>
            <a:ext uri="{FF2B5EF4-FFF2-40B4-BE49-F238E27FC236}">
              <a16:creationId xmlns:a16="http://schemas.microsoft.com/office/drawing/2014/main" id="{1B3F5213-E597-4B9E-A4D9-940FA1002DD4}"/>
            </a:ext>
          </a:extLst>
        </xdr:cNvPr>
        <xdr:cNvSpPr/>
      </xdr:nvSpPr>
      <xdr:spPr>
        <a:xfrm>
          <a:off x="4594413" y="23237639"/>
          <a:ext cx="4692089" cy="498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オンラインのみによる支援の場合、合計</a:t>
          </a:r>
          <a:r>
            <a:rPr kumimoji="1" lang="ja-JP" altLang="en-US" sz="1100" b="1">
              <a:solidFill>
                <a:srgbClr val="FF0000"/>
              </a:solidFill>
            </a:rPr>
            <a:t>２１時間が上限です（１日７時間まで）</a:t>
          </a:r>
          <a:endParaRPr kumimoji="1" lang="en-US" altLang="ja-JP" sz="1100" b="1">
            <a:solidFill>
              <a:srgbClr val="FF0000"/>
            </a:solidFill>
          </a:endParaRPr>
        </a:p>
        <a:p>
          <a:pPr algn="l"/>
          <a:r>
            <a:rPr kumimoji="1" lang="en-US" altLang="ja-JP" sz="1100">
              <a:solidFill>
                <a:sysClr val="windowText" lastClr="000000"/>
              </a:solidFill>
              <a:latin typeface="+mn-lt"/>
              <a:ea typeface="+mn-ea"/>
              <a:cs typeface="+mn-cs"/>
            </a:rPr>
            <a:t>10</a:t>
          </a:r>
          <a:r>
            <a:rPr kumimoji="1" lang="ja-JP" altLang="en-US" sz="1100">
              <a:solidFill>
                <a:sysClr val="windowText" lastClr="000000"/>
              </a:solidFill>
              <a:latin typeface="+mn-lt"/>
              <a:ea typeface="+mn-ea"/>
              <a:cs typeface="+mn-cs"/>
            </a:rPr>
            <a:t>日以上に分けて支援を受けたい場合は、事務局にご一報ください</a:t>
          </a:r>
          <a:r>
            <a:rPr kumimoji="1" lang="ja-JP" altLang="en-US" sz="1100" b="1">
              <a:solidFill>
                <a:sysClr val="windowText" lastClr="000000"/>
              </a:solidFill>
            </a:rPr>
            <a:t>。</a:t>
          </a:r>
          <a:endParaRPr kumimoji="1" lang="en-US" altLang="ja-JP" sz="1100" b="1">
            <a:solidFill>
              <a:sysClr val="windowText" lastClr="000000"/>
            </a:solidFill>
          </a:endParaRPr>
        </a:p>
      </xdr:txBody>
    </xdr:sp>
    <xdr:clientData/>
  </xdr:twoCellAnchor>
  <xdr:twoCellAnchor>
    <xdr:from>
      <xdr:col>5</xdr:col>
      <xdr:colOff>196850</xdr:colOff>
      <xdr:row>99</xdr:row>
      <xdr:rowOff>184149</xdr:rowOff>
    </xdr:from>
    <xdr:to>
      <xdr:col>5</xdr:col>
      <xdr:colOff>1111250</xdr:colOff>
      <xdr:row>102</xdr:row>
      <xdr:rowOff>228600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BFC14D35-7F34-4E23-B7BB-D12C6FE4F214}"/>
            </a:ext>
          </a:extLst>
        </xdr:cNvPr>
        <xdr:cNvSpPr/>
      </xdr:nvSpPr>
      <xdr:spPr>
        <a:xfrm>
          <a:off x="7867650" y="27851099"/>
          <a:ext cx="914400" cy="8191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t>アドバイザー一覧へ</a:t>
          </a:r>
        </a:p>
      </xdr:txBody>
    </xdr:sp>
    <xdr:clientData/>
  </xdr:twoCellAnchor>
  <xdr:twoCellAnchor editAs="oneCell">
    <xdr:from>
      <xdr:col>9</xdr:col>
      <xdr:colOff>199217</xdr:colOff>
      <xdr:row>83</xdr:row>
      <xdr:rowOff>169335</xdr:rowOff>
    </xdr:from>
    <xdr:to>
      <xdr:col>21</xdr:col>
      <xdr:colOff>75138</xdr:colOff>
      <xdr:row>95</xdr:row>
      <xdr:rowOff>9336</xdr:rowOff>
    </xdr:to>
    <xdr:pic>
      <xdr:nvPicPr>
        <xdr:cNvPr id="4" name="図 3">
          <a:extLst>
            <a:ext uri="{FF2B5EF4-FFF2-40B4-BE49-F238E27FC236}">
              <a16:creationId xmlns:a16="http://schemas.microsoft.com/office/drawing/2014/main" id="{7A8C0F7C-532F-461E-B2B3-73EEA79163C6}"/>
            </a:ext>
          </a:extLst>
        </xdr:cNvPr>
        <xdr:cNvPicPr>
          <a:picLocks noChangeAspect="1"/>
        </xdr:cNvPicPr>
      </xdr:nvPicPr>
      <xdr:blipFill>
        <a:blip xmlns:r="http://schemas.openxmlformats.org/officeDocument/2006/relationships" r:embed="rId2"/>
        <a:stretch>
          <a:fillRect/>
        </a:stretch>
      </xdr:blipFill>
      <xdr:spPr>
        <a:xfrm>
          <a:off x="9403542" y="23372235"/>
          <a:ext cx="8750046" cy="3423151"/>
        </a:xfrm>
        <a:prstGeom prst="rect">
          <a:avLst/>
        </a:prstGeom>
      </xdr:spPr>
    </xdr:pic>
    <xdr:clientData/>
  </xdr:twoCellAnchor>
  <xdr:twoCellAnchor>
    <xdr:from>
      <xdr:col>0</xdr:col>
      <xdr:colOff>31253</xdr:colOff>
      <xdr:row>0</xdr:row>
      <xdr:rowOff>14381</xdr:rowOff>
    </xdr:from>
    <xdr:to>
      <xdr:col>3</xdr:col>
      <xdr:colOff>1515969</xdr:colOff>
      <xdr:row>0</xdr:row>
      <xdr:rowOff>818029</xdr:rowOff>
    </xdr:to>
    <xdr:sp macro="" textlink="">
      <xdr:nvSpPr>
        <xdr:cNvPr id="5" name="正方形/長方形 4">
          <a:extLst>
            <a:ext uri="{FF2B5EF4-FFF2-40B4-BE49-F238E27FC236}">
              <a16:creationId xmlns:a16="http://schemas.microsoft.com/office/drawing/2014/main" id="{5683EA02-91AB-4076-AE1A-4AB4B5D71F9C}"/>
            </a:ext>
          </a:extLst>
        </xdr:cNvPr>
        <xdr:cNvSpPr/>
      </xdr:nvSpPr>
      <xdr:spPr>
        <a:xfrm>
          <a:off x="31253" y="14381"/>
          <a:ext cx="6090334" cy="803648"/>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ysClr val="windowText" lastClr="000000"/>
              </a:solidFill>
            </a:rPr>
            <a:t>※</a:t>
          </a:r>
          <a:r>
            <a:rPr kumimoji="1" lang="ja-JP" altLang="en-US" sz="1800">
              <a:solidFill>
                <a:sysClr val="windowText" lastClr="000000"/>
              </a:solidFill>
            </a:rPr>
            <a:t>水色と黄色のセルは回答必須（回答すると色が消失）。</a:t>
          </a:r>
          <a:endParaRPr kumimoji="1" lang="en-US" altLang="ja-JP" sz="1800">
            <a:solidFill>
              <a:sysClr val="windowText" lastClr="000000"/>
            </a:solidFill>
          </a:endParaRPr>
        </a:p>
        <a:p>
          <a:pPr algn="l"/>
          <a:r>
            <a:rPr kumimoji="1" lang="ja-JP" altLang="en-US" sz="1800">
              <a:solidFill>
                <a:sysClr val="windowText" lastClr="000000"/>
              </a:solidFill>
            </a:rPr>
            <a:t>黄色とピンクのセルはリストから選択。グレーセルは入力不要。</a:t>
          </a:r>
        </a:p>
      </xdr:txBody>
    </xdr:sp>
    <xdr:clientData/>
  </xdr:twoCellAnchor>
  <xdr:twoCellAnchor>
    <xdr:from>
      <xdr:col>3</xdr:col>
      <xdr:colOff>1524002</xdr:colOff>
      <xdr:row>0</xdr:row>
      <xdr:rowOff>19236</xdr:rowOff>
    </xdr:from>
    <xdr:to>
      <xdr:col>5</xdr:col>
      <xdr:colOff>1531098</xdr:colOff>
      <xdr:row>0</xdr:row>
      <xdr:rowOff>818030</xdr:rowOff>
    </xdr:to>
    <xdr:sp macro="" textlink="">
      <xdr:nvSpPr>
        <xdr:cNvPr id="6" name="正方形/長方形 5">
          <a:extLst>
            <a:ext uri="{FF2B5EF4-FFF2-40B4-BE49-F238E27FC236}">
              <a16:creationId xmlns:a16="http://schemas.microsoft.com/office/drawing/2014/main" id="{D2F30AF0-E68C-4D5F-97C1-C142665BF139}"/>
            </a:ext>
          </a:extLst>
        </xdr:cNvPr>
        <xdr:cNvSpPr/>
      </xdr:nvSpPr>
      <xdr:spPr>
        <a:xfrm>
          <a:off x="6129620" y="19236"/>
          <a:ext cx="3178360" cy="798794"/>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rgbClr val="FF0000"/>
              </a:solidFill>
              <a:effectLst/>
              <a:latin typeface="+mn-lt"/>
              <a:ea typeface="+mn-ea"/>
              <a:cs typeface="+mn-cs"/>
            </a:rPr>
            <a:t>送付先：</a:t>
          </a:r>
          <a:r>
            <a:rPr kumimoji="1" lang="en-US" altLang="ja-JP" sz="1400">
              <a:solidFill>
                <a:srgbClr val="FF0000"/>
              </a:solidFill>
              <a:effectLst/>
              <a:latin typeface="+mn-lt"/>
              <a:ea typeface="+mn-ea"/>
              <a:cs typeface="+mn-cs"/>
            </a:rPr>
            <a:t>shinsei@r-ict-advisor.jp</a:t>
          </a:r>
          <a:endParaRPr lang="ja-JP" altLang="ja-JP" sz="1400">
            <a:solidFill>
              <a:srgbClr val="FF0000"/>
            </a:solidFill>
            <a:effectLst/>
          </a:endParaRPr>
        </a:p>
        <a:p>
          <a:pPr algn="l"/>
          <a:r>
            <a:rPr kumimoji="1" lang="ja-JP" altLang="en-US" sz="1400">
              <a:solidFill>
                <a:sysClr val="windowText" lastClr="000000"/>
              </a:solidFill>
            </a:rPr>
            <a:t>（一財）全国地域情報化推進協会</a:t>
          </a:r>
          <a:endParaRPr kumimoji="1" lang="en-US" altLang="ja-JP" sz="1400">
            <a:solidFill>
              <a:sysClr val="windowText" lastClr="000000"/>
            </a:solidFill>
          </a:endParaRPr>
        </a:p>
        <a:p>
          <a:pPr algn="l"/>
          <a:r>
            <a:rPr kumimoji="1" lang="ja-JP" altLang="en-US" sz="1400">
              <a:solidFill>
                <a:sysClr val="windowText" lastClr="000000"/>
              </a:solidFill>
            </a:rPr>
            <a:t>地域情報化アドバイザー事務局　宛て</a:t>
          </a:r>
          <a:endParaRPr kumimoji="1" lang="en-US" altLang="ja-JP" sz="14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656590</xdr:colOff>
      <xdr:row>2</xdr:row>
      <xdr:rowOff>47625</xdr:rowOff>
    </xdr:from>
    <xdr:to>
      <xdr:col>2</xdr:col>
      <xdr:colOff>590550</xdr:colOff>
      <xdr:row>4</xdr:row>
      <xdr:rowOff>190500</xdr:rowOff>
    </xdr:to>
    <xdr:sp macro="" textlink="">
      <xdr:nvSpPr>
        <xdr:cNvPr id="2" name="Object 0" hidden="1">
          <a:extLst>
            <a:ext uri="{63B3BB69-23CF-44E3-9099-C40C66FF867C}">
              <a14:compatExt xmlns:a14="http://schemas.microsoft.com/office/drawing/2010/main" spid="_x0000_s1027"/>
            </a:ext>
            <a:ext uri="{FF2B5EF4-FFF2-40B4-BE49-F238E27FC236}">
              <a16:creationId xmlns:a16="http://schemas.microsoft.com/office/drawing/2014/main" id="{6562F316-895C-4000-AA26-779E252A17A9}"/>
            </a:ext>
          </a:extLst>
        </xdr:cNvPr>
        <xdr:cNvSpPr>
          <a:spLocks noChangeAspect="1"/>
        </xdr:cNvSpPr>
      </xdr:nvSpPr>
      <xdr:spPr>
        <a:xfrm>
          <a:off x="897890" y="466725"/>
          <a:ext cx="676910" cy="873125"/>
        </a:xfrm>
        <a:prstGeom prst="rect">
          <a:avLst/>
        </a:prstGeom>
      </xdr:spPr>
    </xdr:sp>
    <xdr:clientData/>
  </xdr:twoCellAnchor>
  <xdr:twoCellAnchor>
    <xdr:from>
      <xdr:col>1</xdr:col>
      <xdr:colOff>656590</xdr:colOff>
      <xdr:row>2</xdr:row>
      <xdr:rowOff>47625</xdr:rowOff>
    </xdr:from>
    <xdr:to>
      <xdr:col>2</xdr:col>
      <xdr:colOff>590550</xdr:colOff>
      <xdr:row>4</xdr:row>
      <xdr:rowOff>190500</xdr:rowOff>
    </xdr:to>
    <xdr:sp macro="" textlink="">
      <xdr:nvSpPr>
        <xdr:cNvPr id="4" name="Object 0" hidden="1">
          <a:extLst>
            <a:ext uri="{63B3BB69-23CF-44E3-9099-C40C66FF867C}">
              <a14:compatExt xmlns:a14="http://schemas.microsoft.com/office/drawing/2010/main" spid="_x0000_s1027"/>
            </a:ext>
            <a:ext uri="{FF2B5EF4-FFF2-40B4-BE49-F238E27FC236}">
              <a16:creationId xmlns:a16="http://schemas.microsoft.com/office/drawing/2014/main" id="{68D4D020-D401-4B8E-8077-2EE168CA9196}"/>
            </a:ext>
          </a:extLst>
        </xdr:cNvPr>
        <xdr:cNvSpPr>
          <a:spLocks noChangeAspect="1"/>
        </xdr:cNvSpPr>
      </xdr:nvSpPr>
      <xdr:spPr>
        <a:xfrm>
          <a:off x="923290" y="476250"/>
          <a:ext cx="743585" cy="876300"/>
        </a:xfrm>
        <a:prstGeom prst="rect">
          <a:avLst/>
        </a:prstGeom>
      </xdr:spPr>
    </xdr:sp>
    <xdr:clientData/>
  </xdr:twoCellAnchor>
  <xdr:twoCellAnchor>
    <xdr:from>
      <xdr:col>1</xdr:col>
      <xdr:colOff>657225</xdr:colOff>
      <xdr:row>2</xdr:row>
      <xdr:rowOff>47625</xdr:rowOff>
    </xdr:from>
    <xdr:to>
      <xdr:col>2</xdr:col>
      <xdr:colOff>618564</xdr:colOff>
      <xdr:row>4</xdr:row>
      <xdr:rowOff>121322</xdr:rowOff>
    </xdr:to>
    <xdr:pic>
      <xdr:nvPicPr>
        <xdr:cNvPr id="5" name="Object 0" descr="rId1">
          <a:extLst>
            <a:ext uri="{FF2B5EF4-FFF2-40B4-BE49-F238E27FC236}">
              <a16:creationId xmlns:a16="http://schemas.microsoft.com/office/drawing/2014/main" id="{8944B312-C6AF-44CB-82A1-DD47B986F0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0307" y="477931"/>
          <a:ext cx="696445" cy="808803"/>
        </a:xfrm>
        <a:prstGeom prst="rect">
          <a:avLst/>
        </a:prstGeom>
        <a:noFill/>
        <a:ln>
          <a:noFill/>
        </a:ln>
        <a:extLst>
          <a:ext uri="{909E8E84-426E-40DD-AFC4-6F175D3DCCD1}">
            <a14:hiddenFill xmlns:a14="http://schemas.microsoft.com/office/drawing/2010/main">
              <a:solidFill>
                <a:srgbClr val="C0E0E6"/>
              </a:solidFill>
            </a14:hiddenFill>
          </a:ext>
          <a:ext uri="{91240B29-F687-4F45-9708-019B960494DF}">
            <a14:hiddenLine xmlns:a14="http://schemas.microsoft.com/office/drawing/2010/main" w="4762">
              <a:solidFill>
                <a:srgbClr val="357987"/>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24342</xdr:colOff>
      <xdr:row>0</xdr:row>
      <xdr:rowOff>58209</xdr:rowOff>
    </xdr:from>
    <xdr:to>
      <xdr:col>4</xdr:col>
      <xdr:colOff>90332</xdr:colOff>
      <xdr:row>0</xdr:row>
      <xdr:rowOff>750485</xdr:rowOff>
    </xdr:to>
    <xdr:sp macro="" textlink="">
      <xdr:nvSpPr>
        <xdr:cNvPr id="2" name="正方形/長方形 1">
          <a:extLst>
            <a:ext uri="{FF2B5EF4-FFF2-40B4-BE49-F238E27FC236}">
              <a16:creationId xmlns:a16="http://schemas.microsoft.com/office/drawing/2014/main" id="{95923C01-857C-4EB4-9F1B-8668C0FF60D5}"/>
            </a:ext>
          </a:extLst>
        </xdr:cNvPr>
        <xdr:cNvSpPr/>
      </xdr:nvSpPr>
      <xdr:spPr>
        <a:xfrm>
          <a:off x="24342" y="58209"/>
          <a:ext cx="6514415" cy="692276"/>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ysClr val="windowText" lastClr="000000"/>
              </a:solidFill>
            </a:rPr>
            <a:t>※</a:t>
          </a:r>
          <a:r>
            <a:rPr kumimoji="1" lang="ja-JP" altLang="en-US" sz="1800">
              <a:solidFill>
                <a:sysClr val="windowText" lastClr="000000"/>
              </a:solidFill>
            </a:rPr>
            <a:t>水色と黄色のセルは回答必須（回答すると色が消失）。</a:t>
          </a:r>
          <a:endParaRPr kumimoji="1" lang="en-US" altLang="ja-JP" sz="1800">
            <a:solidFill>
              <a:sysClr val="windowText" lastClr="000000"/>
            </a:solidFill>
          </a:endParaRPr>
        </a:p>
        <a:p>
          <a:pPr algn="l"/>
          <a:r>
            <a:rPr kumimoji="1" lang="ja-JP" altLang="en-US" sz="1800">
              <a:solidFill>
                <a:sysClr val="windowText" lastClr="000000"/>
              </a:solidFill>
            </a:rPr>
            <a:t>黄色とピンクのセルはリストから選択。グレーセルは入力不要。</a:t>
          </a:r>
        </a:p>
      </xdr:txBody>
    </xdr:sp>
    <xdr:clientData/>
  </xdr:twoCellAnchor>
  <xdr:twoCellAnchor>
    <xdr:from>
      <xdr:col>4</xdr:col>
      <xdr:colOff>176742</xdr:colOff>
      <xdr:row>0</xdr:row>
      <xdr:rowOff>20109</xdr:rowOff>
    </xdr:from>
    <xdr:to>
      <xdr:col>5</xdr:col>
      <xdr:colOff>1685925</xdr:colOff>
      <xdr:row>1</xdr:row>
      <xdr:rowOff>126</xdr:rowOff>
    </xdr:to>
    <xdr:sp macro="" textlink="">
      <xdr:nvSpPr>
        <xdr:cNvPr id="3" name="正方形/長方形 2">
          <a:extLst>
            <a:ext uri="{FF2B5EF4-FFF2-40B4-BE49-F238E27FC236}">
              <a16:creationId xmlns:a16="http://schemas.microsoft.com/office/drawing/2014/main" id="{3B4BB690-6E77-4D15-A8D3-74E20F331C06}"/>
            </a:ext>
          </a:extLst>
        </xdr:cNvPr>
        <xdr:cNvSpPr/>
      </xdr:nvSpPr>
      <xdr:spPr>
        <a:xfrm>
          <a:off x="6625167" y="20109"/>
          <a:ext cx="3252258" cy="837267"/>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rgbClr val="FF0000"/>
              </a:solidFill>
              <a:effectLst/>
              <a:latin typeface="+mn-lt"/>
              <a:ea typeface="+mn-ea"/>
              <a:cs typeface="+mn-cs"/>
            </a:rPr>
            <a:t>送付先：</a:t>
          </a:r>
          <a:r>
            <a:rPr kumimoji="1" lang="en-US" altLang="ja-JP" sz="1400">
              <a:solidFill>
                <a:srgbClr val="FF0000"/>
              </a:solidFill>
              <a:effectLst/>
              <a:latin typeface="+mn-lt"/>
              <a:ea typeface="+mn-ea"/>
              <a:cs typeface="+mn-cs"/>
            </a:rPr>
            <a:t>report@r-ict-advisor.jp</a:t>
          </a:r>
          <a:endParaRPr lang="ja-JP" altLang="ja-JP" sz="1400">
            <a:solidFill>
              <a:srgbClr val="FF0000"/>
            </a:solidFill>
            <a:effectLst/>
          </a:endParaRPr>
        </a:p>
        <a:p>
          <a:pPr algn="l"/>
          <a:r>
            <a:rPr kumimoji="1" lang="ja-JP" altLang="en-US" sz="1400">
              <a:solidFill>
                <a:sysClr val="windowText" lastClr="000000"/>
              </a:solidFill>
            </a:rPr>
            <a:t>（一財）全国地域情報化推進協会</a:t>
          </a:r>
          <a:endParaRPr kumimoji="1" lang="en-US" altLang="ja-JP" sz="1400">
            <a:solidFill>
              <a:sysClr val="windowText" lastClr="000000"/>
            </a:solidFill>
          </a:endParaRPr>
        </a:p>
        <a:p>
          <a:pPr algn="l"/>
          <a:r>
            <a:rPr kumimoji="1" lang="ja-JP" altLang="en-US" sz="1400">
              <a:solidFill>
                <a:sysClr val="windowText" lastClr="000000"/>
              </a:solidFill>
            </a:rPr>
            <a:t>地域情報化アドバイザー事務局　宛て</a:t>
          </a:r>
          <a:endParaRPr kumimoji="1" lang="en-US" altLang="ja-JP" sz="14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r-ict-advisor.jp/prom/chiiki_adviser/R7_profile/"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hyperlink" Target="https://www.r-ict-advisor.jp/cases-case-good_practices/past_year_all_houkoku/"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
  <sheetViews>
    <sheetView view="pageBreakPreview" zoomScale="115" zoomScaleNormal="85" zoomScaleSheetLayoutView="115" workbookViewId="0">
      <pane xSplit="2" ySplit="1" topLeftCell="C2" activePane="bottomRight" state="frozen"/>
      <selection activeCell="L2" sqref="L2"/>
      <selection pane="topRight" activeCell="L2" sqref="L2"/>
      <selection pane="bottomLeft" activeCell="L2" sqref="L2"/>
      <selection pane="bottomRight" activeCell="L2" sqref="L2"/>
    </sheetView>
  </sheetViews>
  <sheetFormatPr defaultColWidth="8.90625" defaultRowHeight="11"/>
  <cols>
    <col min="1" max="2" width="2" style="1" bestFit="1" customWidth="1"/>
    <col min="3" max="3" width="6" style="1" bestFit="1" customWidth="1"/>
    <col min="4" max="4" width="7.453125" style="1" bestFit="1" customWidth="1"/>
    <col min="5" max="5" width="5" style="2" bestFit="1" customWidth="1"/>
    <col min="6" max="6" width="7.453125" style="1" bestFit="1" customWidth="1"/>
    <col min="7" max="7" width="7.453125" style="2" bestFit="1" customWidth="1"/>
    <col min="8" max="8" width="13" style="1" bestFit="1" customWidth="1"/>
    <col min="9" max="9" width="18.453125" style="2" customWidth="1"/>
    <col min="10" max="10" width="7.90625" style="2" customWidth="1"/>
    <col min="11" max="33" width="7.90625" style="1" customWidth="1"/>
    <col min="34" max="16384" width="8.90625" style="1"/>
  </cols>
  <sheetData>
    <row r="1" spans="1:33" s="151" customFormat="1" ht="59.25" customHeight="1">
      <c r="A1" s="151">
        <f>IF(COUNTIF($A$2:$A$2,5)&gt;0,5,IF(COUNTIF($A$2:$A$2,3)&gt;0,3,0))</f>
        <v>0</v>
      </c>
      <c r="B1" s="152">
        <f>IF(COUNTIF($A$2:$A$2,5)&gt;0,5,IF(COUNTIF($A$2:$A$2,3)&gt;0,3,0))</f>
        <v>0</v>
      </c>
      <c r="C1" s="105" t="s">
        <v>0</v>
      </c>
      <c r="D1" s="105" t="s">
        <v>1</v>
      </c>
      <c r="E1" s="105" t="s">
        <v>2</v>
      </c>
      <c r="F1" s="105" t="s">
        <v>3</v>
      </c>
      <c r="G1" s="105" t="s">
        <v>4</v>
      </c>
      <c r="H1" s="105" t="s">
        <v>5</v>
      </c>
      <c r="I1" s="105" t="s">
        <v>6</v>
      </c>
      <c r="J1" s="106" t="s">
        <v>7</v>
      </c>
      <c r="K1" s="106" t="s">
        <v>8</v>
      </c>
      <c r="L1" s="106" t="s">
        <v>9</v>
      </c>
      <c r="M1" s="105" t="s">
        <v>10</v>
      </c>
      <c r="N1" s="105" t="s">
        <v>11</v>
      </c>
      <c r="O1" s="105" t="s">
        <v>12</v>
      </c>
      <c r="P1" s="105" t="s">
        <v>13</v>
      </c>
      <c r="Q1" s="105" t="s">
        <v>14</v>
      </c>
      <c r="R1" s="106" t="s">
        <v>15</v>
      </c>
      <c r="S1" s="106" t="s">
        <v>16</v>
      </c>
      <c r="T1" s="106" t="s">
        <v>17</v>
      </c>
      <c r="U1" s="106" t="s">
        <v>18</v>
      </c>
      <c r="V1" s="106" t="s">
        <v>19</v>
      </c>
      <c r="W1" s="106" t="s">
        <v>20</v>
      </c>
      <c r="X1" s="106" t="s">
        <v>21</v>
      </c>
      <c r="Y1" s="106" t="s">
        <v>22</v>
      </c>
      <c r="Z1" s="106" t="s">
        <v>23</v>
      </c>
      <c r="AA1" s="106" t="s">
        <v>24</v>
      </c>
      <c r="AB1" s="106" t="s">
        <v>25</v>
      </c>
      <c r="AC1" s="106" t="s">
        <v>26</v>
      </c>
      <c r="AD1" s="106" t="s">
        <v>27</v>
      </c>
      <c r="AE1" s="106" t="s">
        <v>28</v>
      </c>
      <c r="AF1" s="106" t="s">
        <v>29</v>
      </c>
      <c r="AG1" s="106" t="s">
        <v>30</v>
      </c>
    </row>
    <row r="2" spans="1:33" s="6" customFormat="1">
      <c r="A2" s="6">
        <f>IF(AND($J2="①",OR($I2="①",$I2="②",$I2="③",$I2="④")),5,IF(AND($J2="②",OR($I2="①",$I2="②",$I2="③",$I2="④")),3,0))</f>
        <v>0</v>
      </c>
      <c r="B2" s="6">
        <f>IF(AND($N2="①",OR($M2="①",$M2="②",$M2="③",$M2="④")),5,IF(AND($N2="②",OR($M2="①",$M2="②",$M2="③",$M2="④")),3,0))</f>
        <v>0</v>
      </c>
      <c r="C2" s="107" t="str">
        <f>IF(報告書!$B$36="","",報告書!$B$36)</f>
        <v/>
      </c>
      <c r="D2" s="107" t="str">
        <f>IF(報告書!$F$2="","",報告書!$F$2)</f>
        <v/>
      </c>
      <c r="E2" s="107" t="str">
        <f>IF(報告書!$F$4="","",報告書!$F$4)</f>
        <v/>
      </c>
      <c r="F2" s="107" t="str">
        <f>IF(報告書!$B$27="","",報告書!$B$27)</f>
        <v/>
      </c>
      <c r="G2" s="107" t="str">
        <f>IF(報告書!$C$27="","",報告書!$C$27)</f>
        <v/>
      </c>
      <c r="H2" s="108">
        <f>IF(報告書!$B$27="無",報告書!$B$29,報告書!$D$27)</f>
        <v>0</v>
      </c>
      <c r="I2" s="107" t="str">
        <f>IF(報告書!$B$27="無",報告書!$C$29,報告書!$E$27&amp;"("&amp;報告書!$F$27&amp;")")</f>
        <v>()</v>
      </c>
      <c r="J2" s="107" t="str">
        <f>IF(報告書!$B$37="","",INDEX(リスト!$B$58:$B$62,MATCH(報告書!$B$37,リスト!$A$58:$A$62,0)))</f>
        <v/>
      </c>
      <c r="K2" s="107" t="str">
        <f>IF(報告書!B$38="","",報告書!B$38)</f>
        <v/>
      </c>
      <c r="L2" s="107" t="str">
        <f>IF(報告書!B$40="","",報告書!B$40)</f>
        <v/>
      </c>
      <c r="M2" s="107" t="str">
        <f>IF(報告書!C$31="","",報告書!C$31)</f>
        <v/>
      </c>
      <c r="N2" s="107" t="str">
        <f>IF(報告書!C$46="","",報告書!C$46)</f>
        <v/>
      </c>
      <c r="O2" s="107" t="str">
        <f>IF(報告書!D$46="","",報告書!D$46)</f>
        <v/>
      </c>
      <c r="P2" s="107" t="str">
        <f>IF(報告書!E$46="","",報告書!E$46)</f>
        <v/>
      </c>
      <c r="Q2" s="107" t="str">
        <f>IF(報告書!F$46="","",報告書!F$46)</f>
        <v/>
      </c>
      <c r="R2" s="109">
        <f>IF(報告書!$F$44="","",報告書!$F$44)</f>
        <v>0</v>
      </c>
      <c r="S2" s="109" t="str">
        <f>IF(報告書!C$48="","",報告書!C$48)</f>
        <v/>
      </c>
      <c r="T2" s="109" t="str">
        <f>IF(報告書!C$52="","",報告書!C$52)</f>
        <v/>
      </c>
      <c r="U2" s="109" t="str">
        <f>IF(報告書!C$56="","",報告書!C$56)</f>
        <v/>
      </c>
      <c r="V2" s="109" t="str">
        <f>IF(報告書!C$60="","",報告書!C$60)</f>
        <v/>
      </c>
      <c r="W2" s="107" t="str">
        <f>IF(報告書!$E$65="","",INDEX(リスト!$B$76:$B$82,MATCH(報告書!$E$65,リスト!$A$76:$A$82,0)))</f>
        <v/>
      </c>
      <c r="X2" s="107" t="str">
        <f>IF(報告書!C$66="","",報告書!C$66)</f>
        <v/>
      </c>
      <c r="Y2" s="107" t="str">
        <f>IF(報告書!C$68="","",報告書!C$68)</f>
        <v/>
      </c>
      <c r="Z2" s="107" t="str">
        <f>IF(報告書!C$74="","",報告書!C$74)</f>
        <v/>
      </c>
      <c r="AA2" s="107" t="str">
        <f>IF(報告書!$E$76="","",INDEX(リスト!$B$64:$B$68,MATCH(報告書!$E$76,リスト!$A$64:$A$68,0)))</f>
        <v/>
      </c>
      <c r="AB2" s="110" t="str">
        <f>IF(報告書!C$79="","",報告書!C$79)</f>
        <v/>
      </c>
      <c r="AC2" s="111" t="str">
        <f>IF(報告書!D$29="","",報告書!D$29)</f>
        <v/>
      </c>
      <c r="AD2" s="111" t="str">
        <f>IF(報告書!E$29="","",報告書!E$29)</f>
        <v/>
      </c>
      <c r="AE2" s="112" t="str">
        <f>IF(報告書!F$29="","",報告書!F$29)</f>
        <v/>
      </c>
      <c r="AF2" s="109" t="str">
        <f>IF(報告書!$F$30="","",報告書!$F$30)</f>
        <v/>
      </c>
      <c r="AG2" s="109" t="str">
        <f>IF(報告書!$B$83="","",報告書!$B$83)</f>
        <v/>
      </c>
    </row>
  </sheetData>
  <phoneticPr fontId="9"/>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8ACA6-5620-4005-BFBE-36CB60CBD612}">
  <dimension ref="A1:CJ27"/>
  <sheetViews>
    <sheetView topLeftCell="CE1" workbookViewId="0">
      <selection activeCell="B18" sqref="B18:CE18"/>
    </sheetView>
  </sheetViews>
  <sheetFormatPr defaultColWidth="7.453125" defaultRowHeight="13"/>
  <cols>
    <col min="1" max="8" width="7.453125" style="407"/>
    <col min="9" max="9" width="9.453125" style="408" customWidth="1"/>
    <col min="10" max="10" width="13.26953125" style="408" customWidth="1"/>
    <col min="11" max="21" width="7.453125" style="408"/>
    <col min="22" max="26" width="7.453125" style="407"/>
    <col min="27" max="27" width="6.7265625" style="407" customWidth="1"/>
    <col min="28" max="49" width="7.453125" style="407"/>
    <col min="50" max="50" width="11" style="407" customWidth="1"/>
    <col min="51" max="54" width="7.453125" style="407"/>
    <col min="55" max="55" width="8.90625" style="407" customWidth="1"/>
    <col min="56" max="59" width="7.453125" style="407"/>
    <col min="60" max="60" width="10.36328125" style="407" customWidth="1"/>
    <col min="61" max="16384" width="7.453125" style="407"/>
  </cols>
  <sheetData>
    <row r="1" spans="1:86">
      <c r="R1" s="408" t="s">
        <v>3341</v>
      </c>
      <c r="S1" s="408" t="s">
        <v>3340</v>
      </c>
      <c r="T1" s="408" t="s">
        <v>3339</v>
      </c>
      <c r="U1" s="408" t="s">
        <v>3388</v>
      </c>
      <c r="V1" s="408" t="s">
        <v>3353</v>
      </c>
      <c r="W1" s="407" t="s">
        <v>41</v>
      </c>
      <c r="X1" s="407" t="s">
        <v>3383</v>
      </c>
      <c r="Y1" s="407" t="s">
        <v>3384</v>
      </c>
      <c r="Z1" s="407" t="s">
        <v>3385</v>
      </c>
      <c r="AA1" s="407" t="s">
        <v>3417</v>
      </c>
      <c r="AB1" s="407" t="s">
        <v>3335</v>
      </c>
      <c r="AC1" s="407" t="s">
        <v>3386</v>
      </c>
      <c r="AD1" s="407" t="s">
        <v>3334</v>
      </c>
      <c r="AE1" s="407" t="s">
        <v>2585</v>
      </c>
      <c r="AF1" s="407" t="s">
        <v>43</v>
      </c>
      <c r="AG1" s="407" t="s">
        <v>44</v>
      </c>
      <c r="AH1" s="407" t="s">
        <v>45</v>
      </c>
      <c r="AI1" s="407" t="s">
        <v>46</v>
      </c>
      <c r="BW1" s="409"/>
    </row>
    <row r="2" spans="1:86" ht="16.5" customHeight="1">
      <c r="V2" s="408"/>
      <c r="BW2" s="409"/>
    </row>
    <row r="3" spans="1:86" s="409" customFormat="1" ht="14.25" customHeight="1">
      <c r="C3" s="409" t="str">
        <f>IF(OR($A5&gt;$F$5,申請書!$B$13="",申請書!$C$16="",申請書!$D$16=""),"",IF(申請書!$B$13="市区町村",INDEX(リスト!I:I,MATCH(申請書!$D$16,リスト!H:H,0)),INDEX(リスト!I:I,MATCH(申請書!$C$16,リスト!G:G,0))))</f>
        <v/>
      </c>
      <c r="D3" s="409">
        <f>申請書!E68</f>
        <v>0</v>
      </c>
      <c r="I3" s="410"/>
      <c r="J3" s="410"/>
      <c r="K3" s="410"/>
      <c r="L3" s="410"/>
      <c r="M3" s="410"/>
      <c r="N3" s="410"/>
      <c r="O3" s="410"/>
      <c r="P3" s="410"/>
      <c r="Q3" s="410"/>
      <c r="R3" s="410" t="s">
        <v>3837</v>
      </c>
      <c r="S3" s="410" t="s">
        <v>31</v>
      </c>
      <c r="T3" s="410" t="s">
        <v>32</v>
      </c>
      <c r="U3" s="410" t="s">
        <v>3354</v>
      </c>
      <c r="V3" s="410" t="s">
        <v>3355</v>
      </c>
      <c r="W3" s="410" t="s">
        <v>3356</v>
      </c>
      <c r="X3" s="410" t="s">
        <v>3357</v>
      </c>
      <c r="Y3" s="410" t="s">
        <v>3358</v>
      </c>
      <c r="Z3" s="410" t="s">
        <v>3359</v>
      </c>
      <c r="AA3" s="410" t="s">
        <v>3360</v>
      </c>
      <c r="AB3" s="410" t="s">
        <v>3361</v>
      </c>
      <c r="AC3" s="410" t="s">
        <v>3362</v>
      </c>
      <c r="AD3" s="410" t="s">
        <v>3363</v>
      </c>
      <c r="AE3" s="410" t="s">
        <v>3364</v>
      </c>
      <c r="AF3" s="410" t="s">
        <v>3365</v>
      </c>
      <c r="AG3" s="410" t="s">
        <v>3366</v>
      </c>
      <c r="AH3" s="410" t="s">
        <v>3367</v>
      </c>
      <c r="AI3" s="410" t="s">
        <v>3418</v>
      </c>
      <c r="AJ3" s="410" t="s">
        <v>3838</v>
      </c>
      <c r="AK3" s="410" t="s">
        <v>33</v>
      </c>
      <c r="AL3" s="410" t="s">
        <v>3420</v>
      </c>
      <c r="AM3" s="410" t="s">
        <v>3421</v>
      </c>
      <c r="AN3" s="410" t="s">
        <v>3422</v>
      </c>
      <c r="AO3" s="410" t="s">
        <v>3423</v>
      </c>
      <c r="AP3" s="410" t="s">
        <v>3424</v>
      </c>
      <c r="AQ3" s="410" t="s">
        <v>3425</v>
      </c>
      <c r="AR3" s="410" t="s">
        <v>3426</v>
      </c>
      <c r="AS3" s="410" t="s">
        <v>3427</v>
      </c>
      <c r="AT3" s="410" t="s">
        <v>3428</v>
      </c>
      <c r="AU3" s="410" t="s">
        <v>3429</v>
      </c>
      <c r="AV3" s="410" t="s">
        <v>3430</v>
      </c>
      <c r="AW3" s="410" t="s">
        <v>3431</v>
      </c>
      <c r="AX3" s="410" t="s">
        <v>3432</v>
      </c>
      <c r="AY3" s="410" t="s">
        <v>3433</v>
      </c>
      <c r="AZ3" s="410" t="s">
        <v>3434</v>
      </c>
      <c r="BA3" s="410" t="s">
        <v>3839</v>
      </c>
      <c r="BC3" s="410"/>
      <c r="BE3" s="410"/>
      <c r="BG3" s="410"/>
      <c r="BI3" s="410"/>
      <c r="BJ3" s="410"/>
      <c r="BK3" s="410"/>
      <c r="BL3" s="410"/>
      <c r="BO3" s="410"/>
      <c r="BP3" s="410"/>
    </row>
    <row r="4" spans="1:86" s="409" customFormat="1" ht="14.25" customHeight="1">
      <c r="B4" s="411" t="s">
        <v>3391</v>
      </c>
      <c r="C4" s="411" t="s">
        <v>3392</v>
      </c>
      <c r="D4" s="412" t="s">
        <v>3393</v>
      </c>
      <c r="E4" s="411" t="s">
        <v>3840</v>
      </c>
      <c r="F4" s="413" t="s">
        <v>3394</v>
      </c>
      <c r="G4" s="413" t="s">
        <v>3413</v>
      </c>
      <c r="H4" s="414" t="s">
        <v>3395</v>
      </c>
      <c r="I4" s="415" t="s">
        <v>3396</v>
      </c>
      <c r="J4" s="415" t="s">
        <v>3397</v>
      </c>
      <c r="K4" s="416" t="s">
        <v>3398</v>
      </c>
      <c r="L4" s="416" t="s">
        <v>3399</v>
      </c>
      <c r="M4" s="415" t="s">
        <v>38</v>
      </c>
      <c r="N4" s="416" t="s">
        <v>39</v>
      </c>
      <c r="O4" s="415" t="s">
        <v>40</v>
      </c>
      <c r="P4" s="415" t="s">
        <v>2624</v>
      </c>
      <c r="Q4" s="415" t="s">
        <v>3841</v>
      </c>
      <c r="R4" s="413" t="s">
        <v>3341</v>
      </c>
      <c r="S4" s="413" t="s">
        <v>3340</v>
      </c>
      <c r="T4" s="413" t="s">
        <v>3339</v>
      </c>
      <c r="U4" s="413" t="s">
        <v>3388</v>
      </c>
      <c r="V4" s="413" t="s">
        <v>3353</v>
      </c>
      <c r="W4" s="413" t="s">
        <v>41</v>
      </c>
      <c r="X4" s="413" t="s">
        <v>3383</v>
      </c>
      <c r="Y4" s="413" t="s">
        <v>3384</v>
      </c>
      <c r="Z4" s="413" t="s">
        <v>3385</v>
      </c>
      <c r="AA4" s="414" t="s">
        <v>3417</v>
      </c>
      <c r="AB4" s="414" t="s">
        <v>3335</v>
      </c>
      <c r="AC4" s="417" t="s">
        <v>3386</v>
      </c>
      <c r="AD4" s="417" t="s">
        <v>3334</v>
      </c>
      <c r="AE4" s="417" t="s">
        <v>2585</v>
      </c>
      <c r="AF4" s="414" t="s">
        <v>43</v>
      </c>
      <c r="AG4" s="417" t="s">
        <v>44</v>
      </c>
      <c r="AH4" s="417" t="s">
        <v>45</v>
      </c>
      <c r="AI4" s="417" t="s">
        <v>46</v>
      </c>
      <c r="AJ4" s="417" t="s">
        <v>47</v>
      </c>
      <c r="AK4" s="417" t="s">
        <v>48</v>
      </c>
      <c r="AL4" s="417" t="s">
        <v>49</v>
      </c>
      <c r="AM4" s="417" t="s">
        <v>50</v>
      </c>
      <c r="AN4" s="417" t="s">
        <v>51</v>
      </c>
      <c r="AO4" s="414" t="s">
        <v>52</v>
      </c>
      <c r="AP4" s="413" t="s">
        <v>53</v>
      </c>
      <c r="AQ4" s="413" t="s">
        <v>54</v>
      </c>
      <c r="AR4" s="413" t="s">
        <v>55</v>
      </c>
      <c r="AS4" s="418" t="s">
        <v>3333</v>
      </c>
      <c r="AT4" s="418" t="s">
        <v>42</v>
      </c>
      <c r="AU4" s="418" t="s">
        <v>3338</v>
      </c>
      <c r="AV4" s="418" t="s">
        <v>3337</v>
      </c>
      <c r="AW4" s="418" t="s">
        <v>3336</v>
      </c>
      <c r="AX4" s="418" t="s">
        <v>3419</v>
      </c>
      <c r="AY4" s="418" t="s">
        <v>3387</v>
      </c>
      <c r="AZ4" s="418" t="s">
        <v>3842</v>
      </c>
      <c r="BA4" s="418" t="s">
        <v>3400</v>
      </c>
      <c r="BB4" s="418" t="s">
        <v>3843</v>
      </c>
      <c r="BC4" s="418" t="s">
        <v>3401</v>
      </c>
      <c r="BD4" s="418" t="s">
        <v>3402</v>
      </c>
      <c r="BE4" s="418" t="s">
        <v>3403</v>
      </c>
      <c r="BF4" s="418" t="s">
        <v>3404</v>
      </c>
      <c r="BG4" s="418" t="s">
        <v>3405</v>
      </c>
      <c r="BH4" s="418" t="s">
        <v>3406</v>
      </c>
      <c r="BI4" s="418" t="s">
        <v>3407</v>
      </c>
      <c r="BJ4" s="418" t="s">
        <v>3408</v>
      </c>
      <c r="BK4" s="418" t="s">
        <v>3409</v>
      </c>
      <c r="BL4" s="418" t="s">
        <v>3408</v>
      </c>
      <c r="BM4" s="418" t="s">
        <v>3410</v>
      </c>
      <c r="BN4" s="418" t="s">
        <v>3408</v>
      </c>
      <c r="BO4" s="418" t="s">
        <v>3844</v>
      </c>
      <c r="BP4" s="418" t="s">
        <v>3845</v>
      </c>
      <c r="BQ4" s="418" t="s">
        <v>3846</v>
      </c>
      <c r="BR4" s="418" t="s">
        <v>3847</v>
      </c>
    </row>
    <row r="5" spans="1:86" s="419" customFormat="1" ht="14.25" customHeight="1">
      <c r="A5" s="419">
        <v>1</v>
      </c>
      <c r="B5" s="420" t="str">
        <f>IF(OR($A5&gt;$F$5,申請書!$E$68=""),"",IF($D$3="①実地を含む最大3日間の派遣","K","L"))</f>
        <v/>
      </c>
      <c r="C5" s="420" t="str">
        <f>IF(申請書!$C$100="○希望する",申請書!$C$101,"")</f>
        <v/>
      </c>
      <c r="D5" s="420" t="str">
        <f>IF(OR($A5&gt;$F$5,申請書!$B$13="",申請書!$C$16="",申請書!$D$16=""),"",IF(申請書!$B$13="地場企業等",LEFT($C$3,2)&amp;9999,IF(申請書!$B$13="NPO・商工会・大学等",LEFT($C$3,2)&amp;9989,IF(申請書!$B$13="協議会",LEFT($C$3,2)&amp;9997,IF(申請書!$B$13="一部事務組合・広域連合・財産区",LEFT($C$3,2)&amp;9996,$C$3)))))</f>
        <v/>
      </c>
      <c r="E5" s="421" t="str">
        <f>IF(OR($A5&gt;$F$5,申請書!$F$2=""),"",MONTH(申請書!$F$2))</f>
        <v/>
      </c>
      <c r="F5" s="420" t="str">
        <f>IF(申請書!$E$68="","",IF(D3="①実地を含む最大3日間の派遣",申請書!$G$69,申請書!H84))</f>
        <v/>
      </c>
      <c r="G5" s="420" t="str">
        <f>IF(OR($A5&gt;$F$5,申請書!$B$27=""),"",申請書!$B$27)</f>
        <v/>
      </c>
      <c r="H5" s="422">
        <f>IF(OR($A5&gt;$F$5,申請書!C71="",申請書!B87=""),IF($D$3="①実地を含む最大3日間の派遣",申請書!C71,申請書!B87),"")</f>
        <v>0</v>
      </c>
      <c r="I5" s="423" t="str">
        <f>IF(OR($A5&gt;$F$5,申請書!$B$17=""),"",IF(申請書!$C$16=申請書!$B$17,申請書!$C$16,申請書!$C$16&amp;申請書!$B$17))</f>
        <v/>
      </c>
      <c r="J5" s="423" t="str">
        <f>IF(OR($A5&gt;$F$5,申請書!$C$14=""),"","〒"&amp;申請書!$C$14&amp;"　"&amp;申請書!$C$16&amp;申請書!$D$16&amp;申請書!$E$16)</f>
        <v/>
      </c>
      <c r="K5" s="423" t="str">
        <f>IF(OR($A5&gt;$F$5,申請書!$B$18=""),"",申請書!$B$18)</f>
        <v/>
      </c>
      <c r="L5" s="423" t="str">
        <f>IF(OR($A5&gt;$F$5,申請書!$D$18=""),"",申請書!$D$18)</f>
        <v/>
      </c>
      <c r="M5" s="423" t="str">
        <f>IF(OR($A5&gt;$F$5,申請書!$D$19=""),"",申請書!$D$19)</f>
        <v/>
      </c>
      <c r="N5" s="423" t="str">
        <f>IF(OR($A5&gt;$F$5,申請書!$F$18=""),"",申請書!$F$18)</f>
        <v/>
      </c>
      <c r="O5" s="423" t="str">
        <f>IF(OR($A5&gt;$F$5,申請書!$F$19=""),"",申請書!$F$19)</f>
        <v/>
      </c>
      <c r="P5" s="423" t="str">
        <f>IF(OR($A5&gt;$F$5,申請書!$E$32=""),"",申請書!$E$32)</f>
        <v/>
      </c>
      <c r="Q5" s="423" t="str">
        <f>IF(OR($A5&gt;$F$5,申請書!$B$28=""),"",申請書!$B$28)</f>
        <v/>
      </c>
      <c r="R5" s="424" t="str">
        <f>IF(申請書!$D$45="","",申請書!$D$45)</f>
        <v/>
      </c>
      <c r="S5" s="424" t="str">
        <f>IF(申請書!$D$46="","",申請書!$D$46)</f>
        <v/>
      </c>
      <c r="T5" s="424" t="str">
        <f>IF(申請書!$D$47="","",申請書!$D$47)</f>
        <v/>
      </c>
      <c r="U5" s="424" t="str">
        <f>IF(申請書!$D$48="","",申請書!$D$48)</f>
        <v/>
      </c>
      <c r="V5" s="424" t="str">
        <f>IF(申請書!$D$49="","",申請書!$D$49)</f>
        <v/>
      </c>
      <c r="W5" s="424" t="str">
        <f>IF(申請書!$D$50="","",申請書!$D$50)</f>
        <v/>
      </c>
      <c r="X5" s="424" t="str">
        <f>IF(申請書!$D$51="","",申請書!$D$51)</f>
        <v/>
      </c>
      <c r="Y5" s="424" t="str">
        <f>IF(申請書!$D$52="","",申請書!$D$52)</f>
        <v/>
      </c>
      <c r="Z5" s="424" t="str">
        <f>IF(申請書!$D$53="","",申請書!$D$53)</f>
        <v/>
      </c>
      <c r="AA5" s="424" t="str">
        <f>IF(申請書!$D$54="","",申請書!$D$54)</f>
        <v/>
      </c>
      <c r="AB5" s="424" t="str">
        <f>IF(申請書!$D$55="","",申請書!$D$55)</f>
        <v/>
      </c>
      <c r="AC5" s="424" t="str">
        <f>IF(申請書!$D$56="","",申請書!$D$56)</f>
        <v/>
      </c>
      <c r="AD5" s="424" t="str">
        <f>IF(申請書!$D$57="","",申請書!$D$57)</f>
        <v/>
      </c>
      <c r="AE5" s="424" t="str">
        <f>IF(申請書!$D$58="","",申請書!$D$58)</f>
        <v/>
      </c>
      <c r="AF5" s="424" t="str">
        <f>IF(申請書!$D$59="","",申請書!$D$59)</f>
        <v/>
      </c>
      <c r="AG5" s="424" t="str">
        <f>IF(申請書!$D$60="","",申請書!$D$60)</f>
        <v/>
      </c>
      <c r="AH5" s="424" t="str">
        <f>IF(申請書!$D$61="","",申請書!$D$61)</f>
        <v/>
      </c>
      <c r="AI5" s="424" t="str">
        <f>IF(申請書!$D$62="","",申請書!$D$62)</f>
        <v/>
      </c>
      <c r="AJ5" s="424" t="str">
        <f>IF(申請書!$F$45="","",申請書!$F$45)</f>
        <v/>
      </c>
      <c r="AK5" s="424" t="str">
        <f>IF(申請書!$F$46="","",申請書!$F$46)</f>
        <v/>
      </c>
      <c r="AL5" s="424" t="str">
        <f>IF(申請書!$F$47="","",申請書!$F$47)</f>
        <v/>
      </c>
      <c r="AM5" s="424" t="str">
        <f>IF(申請書!$F$48="","",申請書!$F$48)</f>
        <v/>
      </c>
      <c r="AN5" s="424" t="str">
        <f>IF(申請書!$F$49="","",申請書!$F$49)</f>
        <v/>
      </c>
      <c r="AO5" s="424" t="str">
        <f>IF(申請書!$F$50="","",申請書!$F$50)</f>
        <v/>
      </c>
      <c r="AP5" s="424" t="str">
        <f>IF(申請書!$F$51="","",申請書!$F$51)</f>
        <v/>
      </c>
      <c r="AQ5" s="424" t="str">
        <f>IF(申請書!$F$52="","",申請書!$F$52)</f>
        <v/>
      </c>
      <c r="AR5" s="424" t="str">
        <f>IF(申請書!$F$53="","",申請書!$F$53)</f>
        <v/>
      </c>
      <c r="AS5" s="424" t="str">
        <f>IF(申請書!$F$54="","",申請書!$F$54)</f>
        <v/>
      </c>
      <c r="AT5" s="424" t="str">
        <f>IF(申請書!$F$55="","",申請書!$F$55)</f>
        <v/>
      </c>
      <c r="AU5" s="424" t="str">
        <f>IF(申請書!$F$56="","",申請書!$F$56)</f>
        <v/>
      </c>
      <c r="AV5" s="424" t="str">
        <f>IF(申請書!$F$57="","",申請書!$F$57)</f>
        <v/>
      </c>
      <c r="AW5" s="424" t="str">
        <f>IF(申請書!$F$58="","",申請書!$F$58)</f>
        <v/>
      </c>
      <c r="AX5" s="424" t="str">
        <f>IF(申請書!$F$59="","",申請書!$F$59)</f>
        <v/>
      </c>
      <c r="AY5" s="424" t="str">
        <f>IF(申請書!$F$60="","",申請書!$F$60)</f>
        <v/>
      </c>
      <c r="AZ5" s="424" t="str">
        <f>IF(申請書!$F$61="","",申請書!$F$61)</f>
        <v/>
      </c>
      <c r="BA5" s="424" t="str">
        <f>IF(申請書!$B$63="","",申請書!$B$63)</f>
        <v/>
      </c>
      <c r="BB5" s="424" t="str">
        <f>IF(OR($A5&gt;$F$5,申請書!$D$111=""),"",IF(申請書!$G$17="推薦",INDEX(リスト!$B$43:$B$49,MATCH(申請書!$D$111,リスト!$A$43:$A$49,0)),INDEX(リスト!$B$33:$B$41,MATCH(申請書!$D$111,リスト!$A$33:$A$41,0))))</f>
        <v/>
      </c>
      <c r="BC5" s="420" t="str">
        <f>IF(OR($A5&gt;$F$5,申請書!$C$32=""),"",INDEX(リスト!$B17:$B19,MATCH(申請書!$C$32,リスト!$A17:$A19,0)))</f>
        <v/>
      </c>
      <c r="BD5" s="420" t="str">
        <f>IF(OR($A5&gt;$F$5,申請書!$B$13=""),"",INDEX(リスト!$B$2:$B$8,MATCH(申請書!$B$13,リスト!$A$2:$A$8,0)))</f>
        <v/>
      </c>
      <c r="BE5" s="420" t="str">
        <f>IF(OR($A5&gt;$F$5,申請書!$B$16=""),"",INDEX(リスト!$D$2:$D$12,MATCH(申請書!$B$16,リスト!$C$2:$C$12,0)))</f>
        <v/>
      </c>
      <c r="BF5" s="420">
        <f>IF(OR($A5&gt;$F$5,申請書!E71="",申請書!C87=""),IF($D$3="①実地を含む最大3日間の派遣",申請書!E71,申請書!C87),"")</f>
        <v>0</v>
      </c>
      <c r="BG5" s="424" t="str">
        <f>IF(OR($A5&gt;$F$5,申請書!$C$67=""),"",INDEX(リスト!$B7:$B9,MATCH(申請書!$C$67,リスト!$A9:$A9,0)))</f>
        <v/>
      </c>
      <c r="BH5" s="420" t="str">
        <f>IF(申請書!$C105="","",申請書!$C105)</f>
        <v/>
      </c>
      <c r="BI5" s="420" t="str">
        <f>IF(OR($A5&gt;$F$5,申請書!$C$103=""),"",IF(申請書!$C$103="","希望無",申請書!$C$103))</f>
        <v/>
      </c>
      <c r="BJ5" s="423" t="str">
        <f>IF(OR($A5&gt;$F$5,申請書!$C$104=""),"",INDEX(リスト!$B$24:$B$32,MATCH(申請書!$C$104,リスト!$A$24:$A$32,0)))</f>
        <v/>
      </c>
      <c r="BK5" s="420" t="str">
        <f>IF(OR($A5&gt;$F$5,申請書!$D$103=""),"",IF(申請書!$D$103="","希望無",申請書!$D$103))</f>
        <v/>
      </c>
      <c r="BL5" s="423" t="str">
        <f>IF(OR($A5&gt;$F$5,申請書!$D$104=""),"",INDEX(リスト!$B$23:$B$31,MATCH(申請書!$D$104,リスト!$A$23:$A$31,0)))</f>
        <v/>
      </c>
      <c r="BM5" s="420" t="str">
        <f>IF(OR($A5&gt;$F$5,申請書!$E$103=""),"",IF(申請書!$E$103="","希望無",申請書!$E$103))</f>
        <v/>
      </c>
      <c r="BN5" s="423" t="str">
        <f>IF(OR($A5&gt;$F$5,申請書!$E$104=""),"",INDEX(リスト!$B$23:$B$31,MATCH(申請書!$E$104,リスト!$A$23:$A$31,0)))</f>
        <v/>
      </c>
      <c r="BO5" s="423" t="str">
        <f>IF(OR($A5&gt;$F$5,申請書!$A$34=""),"",申請書!$A$34)</f>
        <v/>
      </c>
      <c r="BP5" s="423" t="str">
        <f>IF(OR($A5&gt;$F$5,申請書!$A$37=""),"",申請書!$A$37)</f>
        <v/>
      </c>
      <c r="BQ5" s="423" t="str">
        <f>IF(OR($A5&gt;$F$5,申請書!$A$40=""),"",申請書!$A$40)</f>
        <v/>
      </c>
      <c r="BR5" s="423" t="str">
        <f>IF(OR($A5&gt;$F$5,申請書!$D114=""),"",申請書!$D114)</f>
        <v/>
      </c>
      <c r="BV5" s="409"/>
    </row>
    <row r="6" spans="1:86" s="419" customFormat="1" ht="14.25" customHeight="1">
      <c r="A6" s="419">
        <v>2</v>
      </c>
      <c r="B6" s="420" t="str">
        <f>IF(OR($A6&gt;$F$5,申請書!$E$68=""),"",IF($D$3="①実地を含む最大3日間の派遣","K","L"))</f>
        <v/>
      </c>
      <c r="C6" s="420"/>
      <c r="D6" s="420" t="str">
        <f>IF(OR($A6&gt;$F$5,申請書!$B$13="",申請書!$C$16="",申請書!$D$16=""),"",IF(申請書!$B$13="地場企業等",LEFT($C$3,2)&amp;9999,IF(申請書!$B$13="NPO・商工会・大学等",LEFT($C$3,2)&amp;9989,IF(申請書!$B$13="協議会",LEFT($C$3,2)&amp;9997,IF(申請書!$B$13="一部事務組合・広域連合・財産区",LEFT($C$3,2)&amp;9996,$C$3)))))</f>
        <v/>
      </c>
      <c r="E6" s="421" t="str">
        <f>IF(OR($A6&gt;$F$5,申請書!$F$2=""),"",MONTH(申請書!$F$2))</f>
        <v/>
      </c>
      <c r="H6" s="422">
        <f>IF(OR($A6&gt;$F$5,申請書!C72="",申請書!B88=""),IF($D$3="①実地を含む最大3日間の派遣",申請書!C72,申請書!B88),"")</f>
        <v>0</v>
      </c>
      <c r="I6" s="423" t="str">
        <f>IF(OR($A6&gt;$F$5,申請書!$B$17=""),"",IF(申請書!$C$16=申請書!$B$17,申請書!$C$16,申請書!$C$16&amp;申請書!$B$17))</f>
        <v/>
      </c>
      <c r="J6" s="423" t="str">
        <f>IF(OR($A6&gt;$F$5,申請書!$C$14=""),"","〒"&amp;申請書!$C$14&amp;"　"&amp;申請書!$C$16&amp;申請書!$D$16&amp;申請書!$E$16)</f>
        <v/>
      </c>
      <c r="K6" s="423" t="str">
        <f>IF(OR($A6&gt;$F$5,申請書!$B$18=""),"",申請書!$B$18)</f>
        <v/>
      </c>
      <c r="L6" s="423" t="str">
        <f>IF(OR($A6&gt;$F$5,申請書!$D$18=""),"",申請書!$D$18)</f>
        <v/>
      </c>
      <c r="M6" s="423" t="str">
        <f>IF(OR($A6&gt;$F$5,申請書!$D$19=""),"",申請書!$D$19)</f>
        <v/>
      </c>
      <c r="N6" s="423" t="str">
        <f>IF(OR($A6&gt;$F$5,申請書!$F$18=""),"",申請書!$F$18)</f>
        <v/>
      </c>
      <c r="O6" s="423" t="str">
        <f>IF(OR($A6&gt;$F$5,申請書!$F$19=""),"",申請書!$F$19)</f>
        <v/>
      </c>
      <c r="P6" s="423" t="str">
        <f>IF(OR($A6&gt;$F$5,申請書!$E$32=""),"",申請書!$E$32)</f>
        <v/>
      </c>
      <c r="BD6" s="420" t="str">
        <f>IF(OR($A6&gt;$F$5,申請書!$B$13=""),"",INDEX(リスト!$B$2:$B$8,MATCH(申請書!$B$13,リスト!$A$2:$A$8,0)))</f>
        <v/>
      </c>
      <c r="BE6" s="420" t="str">
        <f>IF(OR($A6&gt;$F$5,申請書!$B$16=""),"",INDEX(リスト!$D$2:$D$12,MATCH(申請書!$B$16,リスト!$C$2:$C$12,0)))</f>
        <v/>
      </c>
      <c r="BF6" s="420">
        <f>IF(OR($A6&gt;$F$5,申請書!E72="",申請書!C88=""),IF($D$3="①実地を含む最大3日間の派遣",申請書!E72,申請書!C88),"")</f>
        <v>0</v>
      </c>
      <c r="BG6" s="410"/>
      <c r="BH6" s="410"/>
      <c r="BI6" s="410"/>
      <c r="BJ6" s="410"/>
      <c r="BK6" s="410"/>
      <c r="BL6" s="410"/>
      <c r="BM6" s="410"/>
      <c r="BN6" s="410"/>
      <c r="BO6" s="410"/>
      <c r="BP6" s="410"/>
      <c r="BQ6" s="410"/>
      <c r="BR6" s="410"/>
      <c r="BS6" s="410"/>
      <c r="BT6" s="410"/>
      <c r="BU6" s="410"/>
      <c r="BV6" s="409"/>
    </row>
    <row r="7" spans="1:86" s="419" customFormat="1" ht="14.25" customHeight="1">
      <c r="A7" s="419">
        <v>3</v>
      </c>
      <c r="B7" s="420" t="str">
        <f>IF(OR($A7&gt;$F$5,申請書!$E$68=""),"",IF($D$3="①実地を含む最大3日間の派遣","K","L"))</f>
        <v/>
      </c>
      <c r="C7" s="420"/>
      <c r="D7" s="420" t="str">
        <f>IF(OR($A7&gt;$F$5,申請書!$B$13="",申請書!$C$16="",申請書!$D$16=""),"",IF(申請書!$B$13="地場企業等",LEFT($C$3,2)&amp;9999,IF(申請書!$B$13="NPO・商工会・大学等",LEFT($C$3,2)&amp;9989,IF(申請書!$B$13="協議会",LEFT($C$3,2)&amp;9997,IF(申請書!$B$13="一部事務組合・広域連合・財産区",LEFT($C$3,2)&amp;9996,$C$3)))))</f>
        <v/>
      </c>
      <c r="E7" s="421" t="str">
        <f>IF(OR($A7&gt;$F$5,申請書!$F$2=""),"",MONTH(申請書!$F$2))</f>
        <v/>
      </c>
      <c r="H7" s="422">
        <f>IF(OR($A7&gt;$F$5,申請書!C73="",申請書!B89=""),IF($D$3="①実地を含む最大3日間の派遣",申請書!C73,申請書!B89),"")</f>
        <v>0</v>
      </c>
      <c r="I7" s="423" t="str">
        <f>IF(OR($A7&gt;$F$5,申請書!$B$17=""),"",IF(申請書!$C$16=申請書!$B$17,申請書!$C$16,申請書!$C$16&amp;申請書!$B$17))</f>
        <v/>
      </c>
      <c r="J7" s="423" t="str">
        <f>IF(OR($A7&gt;$F$5,申請書!$C$14=""),"","〒"&amp;申請書!$C$14&amp;"　"&amp;申請書!$C$16&amp;申請書!$D$16&amp;申請書!$E$16)</f>
        <v/>
      </c>
      <c r="K7" s="423" t="str">
        <f>IF(OR($A7&gt;$F$5,申請書!$B$18=""),"",申請書!$B$18)</f>
        <v/>
      </c>
      <c r="L7" s="423" t="str">
        <f>IF(OR($A7&gt;$F$5,申請書!$D$18=""),"",申請書!$D$18)</f>
        <v/>
      </c>
      <c r="M7" s="423" t="str">
        <f>IF(OR($A7&gt;$F$5,申請書!$D$19=""),"",申請書!$D$19)</f>
        <v/>
      </c>
      <c r="N7" s="423" t="str">
        <f>IF(OR($A7&gt;$F$5,申請書!$F$18=""),"",申請書!$F$18)</f>
        <v/>
      </c>
      <c r="O7" s="423" t="str">
        <f>IF(OR($A7&gt;$F$5,申請書!$F$19=""),"",申請書!$F$19)</f>
        <v/>
      </c>
      <c r="P7" s="423" t="str">
        <f>IF(OR($A7&gt;$F$5,申請書!$E$32=""),"",申請書!$E$32)</f>
        <v/>
      </c>
      <c r="BD7" s="420" t="str">
        <f>IF(OR($A7&gt;$F$5,申請書!$B$13=""),"",INDEX(リスト!$B$2:$B$8,MATCH(申請書!$B$13,リスト!$A$2:$A$8,0)))</f>
        <v/>
      </c>
      <c r="BE7" s="420" t="str">
        <f>IF(OR($A7&gt;$F$5,申請書!$B$16=""),"",INDEX(リスト!$D$2:$D$12,MATCH(申請書!$B$16,リスト!$C$2:$C$12,0)))</f>
        <v/>
      </c>
      <c r="BF7" s="420">
        <f>IF(OR($A7&gt;$F$5,申請書!E73="",申請書!C89=""),IF($D$3="①実地を含む最大3日間の派遣",申請書!E73,申請書!C89),"")</f>
        <v>0</v>
      </c>
      <c r="BG7" s="410"/>
      <c r="BH7" s="410"/>
      <c r="BI7" s="410"/>
      <c r="BJ7" s="410"/>
      <c r="BK7" s="410"/>
      <c r="BL7" s="410"/>
      <c r="BM7" s="410"/>
      <c r="BN7" s="410"/>
      <c r="BO7" s="410"/>
      <c r="BP7" s="410"/>
      <c r="BQ7" s="410"/>
      <c r="BR7" s="410"/>
      <c r="BS7" s="410"/>
      <c r="BT7" s="410"/>
      <c r="BU7" s="410"/>
      <c r="BV7" s="410"/>
      <c r="BW7" s="409"/>
    </row>
    <row r="8" spans="1:86" s="419" customFormat="1" ht="14.25" customHeight="1">
      <c r="A8" s="419">
        <v>4</v>
      </c>
      <c r="B8" s="420" t="str">
        <f>IF(OR($A8&gt;$F$5,申請書!$E$68=""),"",IF($D$3="①実地を含む最大3日間の派遣","K","L"))</f>
        <v/>
      </c>
      <c r="C8" s="420"/>
      <c r="D8" s="420" t="str">
        <f>IF(OR($A8&gt;$F$5,申請書!$B$13="",申請書!$C$16="",申請書!$D$16=""),"",IF(申請書!$B$13="地場企業等",LEFT($C$3,2)&amp;9999,IF(申請書!$B$13="NPO・商工会・大学等",LEFT($C$3,2)&amp;9989,IF(申請書!$B$13="協議会",LEFT($C$3,2)&amp;9997,IF(申請書!$B$13="一部事務組合・広域連合・財産区",LEFT($C$3,2)&amp;9996,$C$3)))))</f>
        <v/>
      </c>
      <c r="E8" s="421" t="str">
        <f>IF(OR($A8&gt;$F$5,申請書!$F$2=""),"",MONTH(申請書!$F$2))</f>
        <v/>
      </c>
      <c r="H8" s="422">
        <f>IF(OR($A8&gt;$F$5,申請書!C74="",申請書!B90=""),IF($D$3="①実地を含む最大3日間の派遣","",申請書!B90),"")</f>
        <v>0</v>
      </c>
      <c r="I8" s="423" t="str">
        <f>IF(OR($A8&gt;$F$5,申請書!$B$17=""),"",IF(申請書!$C$16=申請書!$B$17,申請書!$C$16,申請書!$C$16&amp;申請書!$B$17))</f>
        <v/>
      </c>
      <c r="J8" s="423" t="str">
        <f>IF(OR($A8&gt;$F$5,申請書!$C$14=""),"","〒"&amp;申請書!$C$14&amp;"　"&amp;申請書!$C$16&amp;申請書!$D$16&amp;申請書!$E$16)</f>
        <v/>
      </c>
      <c r="K8" s="423" t="str">
        <f>IF(OR($A8&gt;$F$5,申請書!$B$18=""),"",申請書!$B$18)</f>
        <v/>
      </c>
      <c r="L8" s="423" t="str">
        <f>IF(OR($A8&gt;$F$5,申請書!$D$18=""),"",申請書!$D$18)</f>
        <v/>
      </c>
      <c r="M8" s="423" t="str">
        <f>IF(OR($A8&gt;$F$5,申請書!$D$19=""),"",申請書!$D$19)</f>
        <v/>
      </c>
      <c r="N8" s="423" t="str">
        <f>IF(OR($A8&gt;$F$5,申請書!$F$18=""),"",申請書!$F$18)</f>
        <v/>
      </c>
      <c r="O8" s="423" t="str">
        <f>IF(OR($A8&gt;$F$5,申請書!$F$19=""),"",申請書!$F$19)</f>
        <v/>
      </c>
      <c r="P8" s="423" t="str">
        <f>IF(OR($A8&gt;$F$5,申請書!$E$32=""),"",申請書!$E$32)</f>
        <v/>
      </c>
      <c r="BD8" s="420" t="str">
        <f>IF(OR($A8&gt;$F$5,申請書!$B$13=""),"",INDEX(リスト!$B$2:$B$8,MATCH(申請書!$B$13,リスト!$A$2:$A$8,0)))</f>
        <v/>
      </c>
      <c r="BE8" s="420" t="str">
        <f>IF(OR($A8&gt;$F$5,申請書!$B$16=""),"",INDEX(リスト!$D$2:$D$12,MATCH(申請書!$B$16,リスト!$C$2:$C$12,0)))</f>
        <v/>
      </c>
      <c r="BF8" s="420" t="str">
        <f>IF(OR($A8&gt;$F$5,申請書!C90=""),"",IF($D$3="①実地を含む最大3日間の派遣","",申請書!C90))</f>
        <v/>
      </c>
      <c r="BG8" s="410"/>
      <c r="BH8" s="410"/>
      <c r="BI8" s="410"/>
      <c r="BJ8" s="410"/>
      <c r="BK8" s="410"/>
      <c r="BL8" s="410"/>
      <c r="BM8" s="410"/>
      <c r="BN8" s="410"/>
      <c r="BO8" s="410"/>
      <c r="BP8" s="410"/>
      <c r="BQ8" s="410"/>
      <c r="BR8" s="410"/>
      <c r="BS8" s="410"/>
      <c r="BT8" s="410"/>
      <c r="BU8" s="410"/>
      <c r="BV8" s="410"/>
      <c r="BW8" s="409"/>
    </row>
    <row r="9" spans="1:86" s="419" customFormat="1" ht="14.25" customHeight="1">
      <c r="A9" s="419">
        <v>5</v>
      </c>
      <c r="B9" s="420" t="str">
        <f>IF(OR($A9&gt;$F$5,申請書!$E$68=""),"",IF($D$3="①実地を含む最大3日間の派遣","K","L"))</f>
        <v/>
      </c>
      <c r="C9" s="420"/>
      <c r="D9" s="420" t="str">
        <f>IF(OR($A9&gt;$F$5,申請書!$B$13="",申請書!$C$16="",申請書!$D$16=""),"",IF(申請書!$B$13="地場企業等",LEFT($C$3,2)&amp;9999,IF(申請書!$B$13="NPO・商工会・大学等",LEFT($C$3,2)&amp;9989,IF(申請書!$B$13="協議会",LEFT($C$3,2)&amp;9997,IF(申請書!$B$13="一部事務組合・広域連合・財産区",LEFT($C$3,2)&amp;9996,$C$3)))))</f>
        <v/>
      </c>
      <c r="E9" s="421" t="str">
        <f>IF(OR($A9&gt;$F$5,申請書!$F$2=""),"",MONTH(申請書!$F$2))</f>
        <v/>
      </c>
      <c r="H9" s="422">
        <f>IF(OR($A9&gt;$F$5,申請書!C75="",申請書!B91=""),IF($D$3="①実地を含む最大3日間の派遣","",申請書!B91),"")</f>
        <v>0</v>
      </c>
      <c r="I9" s="423" t="str">
        <f>IF(OR($A9&gt;$F$5,申請書!$B$17=""),"",IF(申請書!$C$16=申請書!$B$17,申請書!$C$16,申請書!$C$16&amp;申請書!$B$17))</f>
        <v/>
      </c>
      <c r="J9" s="423" t="str">
        <f>IF(OR($A9&gt;$F$5,申請書!$C$14=""),"","〒"&amp;申請書!$C$14&amp;"　"&amp;申請書!$C$16&amp;申請書!$D$16&amp;申請書!$E$16)</f>
        <v/>
      </c>
      <c r="K9" s="423" t="str">
        <f>IF(OR($A9&gt;$F$5,申請書!$B$18=""),"",申請書!$B$18)</f>
        <v/>
      </c>
      <c r="L9" s="423" t="str">
        <f>IF(OR($A9&gt;$F$5,申請書!$D$18=""),"",申請書!$D$18)</f>
        <v/>
      </c>
      <c r="M9" s="423" t="str">
        <f>IF(OR($A9&gt;$F$5,申請書!$D$19=""),"",申請書!$D$19)</f>
        <v/>
      </c>
      <c r="N9" s="423" t="str">
        <f>IF(OR($A9&gt;$F$5,申請書!$F$18=""),"",申請書!$F$18)</f>
        <v/>
      </c>
      <c r="O9" s="423" t="str">
        <f>IF(OR($A9&gt;$F$5,申請書!$F$19=""),"",申請書!$F$19)</f>
        <v/>
      </c>
      <c r="P9" s="423" t="str">
        <f>IF(OR($A9&gt;$F$5,申請書!$E$32=""),"",申請書!$E$32)</f>
        <v/>
      </c>
      <c r="BD9" s="420" t="str">
        <f>IF(OR($A9&gt;$F$5,申請書!$B$13=""),"",INDEX(リスト!$B$2:$B$8,MATCH(申請書!$B$13,リスト!$A$2:$A$8,0)))</f>
        <v/>
      </c>
      <c r="BE9" s="420" t="str">
        <f>IF(OR($A9&gt;$F$5,申請書!$B$16=""),"",INDEX(リスト!$D$2:$D$12,MATCH(申請書!$B$16,リスト!$C$2:$C$12,0)))</f>
        <v/>
      </c>
      <c r="BF9" s="420" t="str">
        <f>IF(OR($A9&gt;$F$5,申請書!C91=""),"",IF($D$3="①実地を含む最大3日間の派遣","",申請書!C91))</f>
        <v/>
      </c>
      <c r="BG9" s="410"/>
      <c r="BH9" s="410"/>
      <c r="BI9" s="410"/>
      <c r="BJ9" s="410"/>
      <c r="BK9" s="410"/>
      <c r="BL9" s="410"/>
      <c r="BM9" s="410"/>
      <c r="BN9" s="410"/>
      <c r="BO9" s="410"/>
      <c r="BP9" s="410"/>
      <c r="BQ9" s="410"/>
      <c r="BR9" s="410"/>
      <c r="BS9" s="410"/>
      <c r="BT9" s="410"/>
      <c r="BU9" s="410"/>
      <c r="BV9" s="410"/>
      <c r="BW9" s="409"/>
    </row>
    <row r="10" spans="1:86" s="419" customFormat="1" ht="14.25" customHeight="1">
      <c r="A10" s="419">
        <v>6</v>
      </c>
      <c r="B10" s="420" t="str">
        <f>IF(OR($A10&gt;$F$5,申請書!$E$68=""),"",IF($D$3="①実地を含む最大3日間の派遣","K","L"))</f>
        <v/>
      </c>
      <c r="C10" s="420"/>
      <c r="D10" s="420" t="str">
        <f>IF(OR($A10&gt;$F$5,申請書!$B$13="",申請書!$C$16="",申請書!$D$16=""),"",IF(申請書!$B$13="地場企業等",LEFT($C$3,2)&amp;9999,IF(申請書!$B$13="NPO・商工会・大学等",LEFT($C$3,2)&amp;9989,IF(申請書!$B$13="協議会",LEFT($C$3,2)&amp;9997,IF(申請書!$B$13="一部事務組合・広域連合・財産区",LEFT($C$3,2)&amp;9996,$C$3)))))</f>
        <v/>
      </c>
      <c r="E10" s="421" t="str">
        <f>IF(OR($A10&gt;$F$5,申請書!$F$2=""),"",MONTH(申請書!$F$2))</f>
        <v/>
      </c>
      <c r="H10" s="422">
        <f>IF(OR($A10&gt;$F$5,申請書!C76="",申請書!B92=""),IF($D$3="①実地を含む最大3日間の派遣","",申請書!B92),"")</f>
        <v>0</v>
      </c>
      <c r="I10" s="423" t="str">
        <f>IF(OR($A10&gt;$F$5,申請書!$B$17=""),"",IF(申請書!$C$16=申請書!$B$17,申請書!$C$16,申請書!$C$16&amp;申請書!$B$17))</f>
        <v/>
      </c>
      <c r="J10" s="423" t="str">
        <f>IF(OR($A10&gt;$F$5,申請書!$C$14=""),"","〒"&amp;申請書!$C$14&amp;"　"&amp;申請書!$C$16&amp;申請書!$D$16&amp;申請書!$E$16)</f>
        <v/>
      </c>
      <c r="K10" s="423" t="str">
        <f>IF(OR($A10&gt;$F$5,申請書!$B$18=""),"",申請書!$B$18)</f>
        <v/>
      </c>
      <c r="L10" s="423" t="str">
        <f>IF(OR($A10&gt;$F$5,申請書!$D$18=""),"",申請書!$D$18)</f>
        <v/>
      </c>
      <c r="M10" s="423" t="str">
        <f>IF(OR($A10&gt;$F$5,申請書!$D$19=""),"",申請書!$D$19)</f>
        <v/>
      </c>
      <c r="N10" s="423" t="str">
        <f>IF(OR($A10&gt;$F$5,申請書!$F$18=""),"",申請書!$F$18)</f>
        <v/>
      </c>
      <c r="O10" s="423" t="str">
        <f>IF(OR($A10&gt;$F$5,申請書!$F$19=""),"",申請書!$F$19)</f>
        <v/>
      </c>
      <c r="P10" s="423" t="str">
        <f>IF(OR($A10&gt;$F$5,申請書!$E$32=""),"",申請書!$E$32)</f>
        <v/>
      </c>
      <c r="BD10" s="420" t="str">
        <f>IF(OR($A10&gt;$F$5,申請書!$B$13=""),"",INDEX(リスト!$B$2:$B$8,MATCH(申請書!$B$13,リスト!$A$2:$A$8,0)))</f>
        <v/>
      </c>
      <c r="BE10" s="420" t="str">
        <f>IF(OR($A10&gt;$F$5,申請書!$B$16=""),"",INDEX(リスト!$D$2:$D$12,MATCH(申請書!$B$16,リスト!$C$2:$C$12,0)))</f>
        <v/>
      </c>
      <c r="BF10" s="420" t="str">
        <f>IF(OR($A10&gt;$F$5,申請書!C92=""),"",IF($D$3="①実地を含む最大3日間の派遣","",申請書!C92))</f>
        <v/>
      </c>
      <c r="BG10" s="410"/>
      <c r="BH10" s="410"/>
      <c r="BI10" s="410"/>
      <c r="BJ10" s="410"/>
      <c r="BK10" s="410"/>
      <c r="BL10" s="410"/>
      <c r="BM10" s="410"/>
      <c r="BN10" s="410"/>
      <c r="BO10" s="410"/>
      <c r="BP10" s="410"/>
      <c r="BQ10" s="410"/>
      <c r="BR10" s="410"/>
      <c r="BS10" s="410"/>
      <c r="BT10" s="410"/>
      <c r="BU10" s="410"/>
      <c r="BV10" s="410"/>
      <c r="BW10" s="409"/>
    </row>
    <row r="11" spans="1:86" s="419" customFormat="1" ht="14.25" customHeight="1">
      <c r="A11" s="419">
        <v>7</v>
      </c>
      <c r="B11" s="420" t="str">
        <f>IF(OR($A11&gt;$F$5,申請書!$E$68=""),"",IF($D$3="①実地を含む最大3日間の派遣","K","L"))</f>
        <v/>
      </c>
      <c r="C11" s="420"/>
      <c r="D11" s="420" t="str">
        <f>IF(OR($A11&gt;$F$5,申請書!$B$13="",申請書!$C$16="",申請書!$D$16=""),"",IF(申請書!$B$13="地場企業等",LEFT($C$3,2)&amp;9999,IF(申請書!$B$13="NPO・商工会・大学等",LEFT($C$3,2)&amp;9989,IF(申請書!$B$13="協議会",LEFT($C$3,2)&amp;9997,IF(申請書!$B$13="一部事務組合・広域連合・財産区",LEFT($C$3,2)&amp;9996,$C$3)))))</f>
        <v/>
      </c>
      <c r="E11" s="421" t="str">
        <f>IF(OR($A11&gt;$F$5,申請書!$F$2=""),"",MONTH(申請書!$F$2))</f>
        <v/>
      </c>
      <c r="H11" s="422">
        <f>IF(OR($A11&gt;$F$5,申請書!C77="",申請書!B93=""),IF($D$3="①実地を含む最大3日間の派遣","",申請書!B93),"")</f>
        <v>0</v>
      </c>
      <c r="I11" s="423" t="str">
        <f>IF(OR($A11&gt;$F$5,申請書!$B$17=""),"",IF(申請書!$C$16=申請書!$B$17,申請書!$C$16,申請書!$C$16&amp;申請書!$B$17))</f>
        <v/>
      </c>
      <c r="J11" s="423" t="str">
        <f>IF(OR($A11&gt;$F$5,申請書!$C$14=""),"","〒"&amp;申請書!$C$14&amp;"　"&amp;申請書!$C$16&amp;申請書!$D$16&amp;申請書!$E$16)</f>
        <v/>
      </c>
      <c r="K11" s="423" t="str">
        <f>IF(OR($A11&gt;$F$5,申請書!$B$18=""),"",申請書!$B$18)</f>
        <v/>
      </c>
      <c r="L11" s="423" t="str">
        <f>IF(OR($A11&gt;$F$5,申請書!$D$18=""),"",申請書!$D$18)</f>
        <v/>
      </c>
      <c r="M11" s="423" t="str">
        <f>IF(OR($A11&gt;$F$5,申請書!$D$19=""),"",申請書!$D$19)</f>
        <v/>
      </c>
      <c r="N11" s="423" t="str">
        <f>IF(OR($A11&gt;$F$5,申請書!$F$18=""),"",申請書!$F$18)</f>
        <v/>
      </c>
      <c r="O11" s="423" t="str">
        <f>IF(OR($A11&gt;$F$5,申請書!$F$19=""),"",申請書!$F$19)</f>
        <v/>
      </c>
      <c r="P11" s="423" t="str">
        <f>IF(OR($A11&gt;$F$5,申請書!$E$32=""),"",申請書!$E$32)</f>
        <v/>
      </c>
      <c r="BD11" s="420" t="str">
        <f>IF(OR($A11&gt;$F$5,申請書!$B$13=""),"",INDEX(リスト!$B$2:$B$8,MATCH(申請書!$B$13,リスト!$A$2:$A$8,0)))</f>
        <v/>
      </c>
      <c r="BE11" s="420" t="str">
        <f>IF(OR($A11&gt;$F$5,申請書!$B$16=""),"",INDEX(リスト!$D$2:$D$12,MATCH(申請書!$B$16,リスト!$C$2:$C$12,0)))</f>
        <v/>
      </c>
      <c r="BF11" s="420" t="str">
        <f>IF(OR($A11&gt;$F$5,申請書!C93=""),"",IF($D$3="①実地を含む最大3日間の派遣","",申請書!C93))</f>
        <v/>
      </c>
      <c r="BG11" s="410"/>
      <c r="BH11" s="410"/>
      <c r="BI11" s="410"/>
      <c r="BJ11" s="410"/>
      <c r="BK11" s="410"/>
      <c r="BL11" s="410"/>
      <c r="BM11" s="410"/>
      <c r="BN11" s="410"/>
      <c r="BO11" s="410"/>
      <c r="BP11" s="410"/>
      <c r="BQ11" s="410"/>
      <c r="BR11" s="410"/>
      <c r="BS11" s="410"/>
      <c r="BT11" s="410"/>
      <c r="BU11" s="410"/>
      <c r="BV11" s="410"/>
      <c r="BW11" s="409"/>
    </row>
    <row r="12" spans="1:86" s="419" customFormat="1" ht="14.25" customHeight="1">
      <c r="A12" s="419">
        <v>8</v>
      </c>
      <c r="B12" s="420" t="str">
        <f>IF(OR($A12&gt;$F$5,申請書!$E$68=""),"",IF($D$3="①実地を含む最大3日間の派遣","K","L"))</f>
        <v/>
      </c>
      <c r="C12" s="420"/>
      <c r="D12" s="420" t="str">
        <f>IF(OR($A12&gt;$F$5,申請書!$B$13="",申請書!$C$16="",申請書!$D$16=""),"",IF(申請書!$B$13="地場企業等",LEFT($C$3,2)&amp;9999,IF(申請書!$B$13="NPO・商工会・大学等",LEFT($C$3,2)&amp;9989,IF(申請書!$B$13="協議会",LEFT($C$3,2)&amp;9997,IF(申請書!$B$13="一部事務組合・広域連合・財産区",LEFT($C$3,2)&amp;9996,$C$3)))))</f>
        <v/>
      </c>
      <c r="E12" s="421" t="str">
        <f>IF(OR($A12&gt;$F$5,申請書!$F$2=""),"",MONTH(申請書!$F$2))</f>
        <v/>
      </c>
      <c r="H12" s="422">
        <f>IF(OR($A12&gt;$F$5,申請書!C78="",申請書!B94=""),IF($D$3="①実地を含む最大3日間の派遣","",申請書!B94),"")</f>
        <v>0</v>
      </c>
      <c r="I12" s="423" t="str">
        <f>IF(OR($A12&gt;$F$5,申請書!$B$17=""),"",IF(申請書!$C$16=申請書!$B$17,申請書!$C$16,申請書!$C$16&amp;申請書!$B$17))</f>
        <v/>
      </c>
      <c r="J12" s="423" t="str">
        <f>IF(OR($A12&gt;$F$5,申請書!$C$14=""),"","〒"&amp;申請書!$C$14&amp;"　"&amp;申請書!$C$16&amp;申請書!$D$16&amp;申請書!$E$16)</f>
        <v/>
      </c>
      <c r="K12" s="423" t="str">
        <f>IF(OR($A12&gt;$F$5,申請書!$B$18=""),"",申請書!$B$18)</f>
        <v/>
      </c>
      <c r="L12" s="423" t="str">
        <f>IF(OR($A12&gt;$F$5,申請書!$D$18=""),"",申請書!$D$18)</f>
        <v/>
      </c>
      <c r="M12" s="423" t="str">
        <f>IF(OR($A12&gt;$F$5,申請書!$D$19=""),"",申請書!$D$19)</f>
        <v/>
      </c>
      <c r="N12" s="423" t="str">
        <f>IF(OR($A12&gt;$F$5,申請書!$F$18=""),"",申請書!$F$18)</f>
        <v/>
      </c>
      <c r="O12" s="423" t="str">
        <f>IF(OR($A12&gt;$F$5,申請書!$F$19=""),"",申請書!$F$19)</f>
        <v/>
      </c>
      <c r="P12" s="423" t="str">
        <f>IF(OR($A12&gt;$F$5,申請書!$E$32=""),"",申請書!$E$32)</f>
        <v/>
      </c>
      <c r="BD12" s="420" t="str">
        <f>IF(OR($A12&gt;$F$5,申請書!$B$13=""),"",INDEX(リスト!$B$2:$B$8,MATCH(申請書!$B$13,リスト!$A$2:$A$8,0)))</f>
        <v/>
      </c>
      <c r="BE12" s="420" t="str">
        <f>IF(OR($A12&gt;$F$5,申請書!$B$16=""),"",INDEX(リスト!$D$2:$D$12,MATCH(申請書!$B$16,リスト!$C$2:$C$12,0)))</f>
        <v/>
      </c>
      <c r="BF12" s="420" t="str">
        <f>IF(OR($A12&gt;$F$5,申請書!C94=""),"",IF($D$3="①実地を含む最大3日間の派遣","",申請書!C94))</f>
        <v/>
      </c>
      <c r="BG12" s="410"/>
      <c r="BH12" s="410"/>
      <c r="BI12" s="410"/>
      <c r="BJ12" s="410"/>
      <c r="BK12" s="410"/>
      <c r="BL12" s="410"/>
      <c r="BM12" s="410"/>
      <c r="BN12" s="410"/>
      <c r="BO12" s="410"/>
      <c r="BP12" s="410"/>
      <c r="BQ12" s="410"/>
      <c r="BR12" s="410"/>
      <c r="BS12" s="410"/>
      <c r="BT12" s="410"/>
      <c r="BU12" s="410"/>
      <c r="BV12" s="410"/>
      <c r="BW12" s="409"/>
    </row>
    <row r="13" spans="1:86" s="419" customFormat="1" ht="14.25" customHeight="1">
      <c r="A13" s="419">
        <v>9</v>
      </c>
      <c r="B13" s="420" t="str">
        <f>IF(OR($A13&gt;$F$5,申請書!$E$68=""),"",IF($D$3="①実地を含む最大3日間の派遣","K","L"))</f>
        <v/>
      </c>
      <c r="C13" s="420"/>
      <c r="D13" s="420" t="str">
        <f>IF(OR($A13&gt;$F$5,申請書!$B$13="",申請書!$C$16="",申請書!$D$16=""),"",IF(申請書!$B$13="地場企業等",LEFT($C$3,2)&amp;9999,IF(申請書!$B$13="NPO・商工会・大学等",LEFT($C$3,2)&amp;9989,IF(申請書!$B$13="協議会",LEFT($C$3,2)&amp;9997,IF(申請書!$B$13="一部事務組合・広域連合・財産区",LEFT($C$3,2)&amp;9996,$C$3)))))</f>
        <v/>
      </c>
      <c r="E13" s="421" t="str">
        <f>IF(OR($A13&gt;$F$5,申請書!$F$2=""),"",MONTH(申請書!$F$2))</f>
        <v/>
      </c>
      <c r="H13" s="422">
        <f>IF(OR($A13&gt;$F$5,申請書!C79="",申請書!B95=""),IF($D$3="①実地を含む最大3日間の派遣","",申請書!B95),"")</f>
        <v>0</v>
      </c>
      <c r="I13" s="423" t="str">
        <f>IF(OR($A13&gt;$F$5,申請書!$B$17=""),"",IF(申請書!$C$16=申請書!$B$17,申請書!$C$16,申請書!$C$16&amp;申請書!$B$17))</f>
        <v/>
      </c>
      <c r="J13" s="423" t="str">
        <f>IF(OR($A13&gt;$F$5,申請書!$C$14=""),"","〒"&amp;申請書!$C$14&amp;"　"&amp;申請書!$C$16&amp;申請書!$D$16&amp;申請書!$E$16)</f>
        <v/>
      </c>
      <c r="K13" s="423" t="str">
        <f>IF(OR($A13&gt;$F$5,申請書!$B$18=""),"",申請書!$B$18)</f>
        <v/>
      </c>
      <c r="L13" s="423" t="str">
        <f>IF(OR($A13&gt;$F$5,申請書!$D$18=""),"",申請書!$D$18)</f>
        <v/>
      </c>
      <c r="M13" s="423" t="str">
        <f>IF(OR($A13&gt;$F$5,申請書!$D$19=""),"",申請書!$D$19)</f>
        <v/>
      </c>
      <c r="N13" s="423" t="str">
        <f>IF(OR($A13&gt;$F$5,申請書!$F$18=""),"",申請書!$F$18)</f>
        <v/>
      </c>
      <c r="O13" s="423" t="str">
        <f>IF(OR($A13&gt;$F$5,申請書!$F$19=""),"",申請書!$F$19)</f>
        <v/>
      </c>
      <c r="P13" s="423" t="str">
        <f>IF(OR($A13&gt;$F$5,申請書!$E$32=""),"",申請書!$E$32)</f>
        <v/>
      </c>
      <c r="BD13" s="420" t="str">
        <f>IF(OR($A13&gt;$F$5,申請書!$B$13=""),"",INDEX(リスト!$B$2:$B$8,MATCH(申請書!$B$13,リスト!$A$2:$A$8,0)))</f>
        <v/>
      </c>
      <c r="BE13" s="420" t="str">
        <f>IF(OR($A13&gt;$F$5,申請書!$B$16=""),"",INDEX(リスト!$D$2:$D$12,MATCH(申請書!$B$16,リスト!$C$2:$C$12,0)))</f>
        <v/>
      </c>
      <c r="BF13" s="420" t="str">
        <f>IF(OR($A13&gt;$F$5,申請書!C95=""),"",IF($D$3="①実地を含む最大3日間の派遣","",申請書!C95))</f>
        <v/>
      </c>
      <c r="BG13" s="410"/>
      <c r="BH13" s="410"/>
      <c r="BI13" s="410"/>
      <c r="BJ13" s="410"/>
      <c r="BK13" s="410"/>
      <c r="BL13" s="410"/>
      <c r="BM13" s="410"/>
      <c r="BN13" s="410"/>
      <c r="BO13" s="410"/>
      <c r="BP13" s="410"/>
      <c r="BQ13" s="410"/>
      <c r="BR13" s="410"/>
      <c r="BS13" s="410"/>
      <c r="BT13" s="410"/>
      <c r="BU13" s="410"/>
      <c r="BV13" s="410"/>
      <c r="BW13" s="409"/>
    </row>
    <row r="14" spans="1:86" s="419" customFormat="1" ht="14.25" customHeight="1">
      <c r="A14" s="419">
        <v>10</v>
      </c>
      <c r="B14" s="420" t="str">
        <f>IF(OR($A14&gt;$F$5,申請書!$E$68=""),"",IF($D$3="①実地を含む最大3日間の派遣","K","L"))</f>
        <v/>
      </c>
      <c r="C14" s="420"/>
      <c r="D14" s="420" t="str">
        <f>IF(OR($A14&gt;$F$5,申請書!$B$13="",申請書!$C$16="",申請書!$D$16=""),"",IF(申請書!$B$13="地場企業等",LEFT($C$3,2)&amp;9999,IF(申請書!$B$13="NPO・商工会・大学等",LEFT($C$3,2)&amp;9989,IF(申請書!$B$13="協議会",LEFT($C$3,2)&amp;9997,IF(申請書!$B$13="一部事務組合・広域連合・財産区",LEFT($C$3,2)&amp;9996,$C$3)))))</f>
        <v/>
      </c>
      <c r="E14" s="421" t="str">
        <f>IF(OR($A13&gt;$F$5,申請書!$F$2=""),"",MONTH(申請書!$F$2))</f>
        <v/>
      </c>
      <c r="H14" s="422">
        <f>IF(OR($A14&gt;$F$5,申請書!C80="",申請書!B96=""),IF($D$3="①実地を含む最大3日間の派遣","",申請書!B96),"")</f>
        <v>0</v>
      </c>
      <c r="I14" s="423" t="str">
        <f>IF(OR($A14&gt;$F$5,申請書!$B$17=""),"",IF(申請書!$C$16=申請書!$B$17,申請書!$C$16,申請書!$C$16&amp;申請書!$B$17))</f>
        <v/>
      </c>
      <c r="J14" s="423" t="str">
        <f>IF(OR($A14&gt;$F$5,申請書!$C$14=""),"","〒"&amp;申請書!$C$14&amp;"　"&amp;申請書!$C$16&amp;申請書!$D$16&amp;申請書!$E$16)</f>
        <v/>
      </c>
      <c r="K14" s="423" t="str">
        <f>IF(OR($A14&gt;$F$5,申請書!$B$18=""),"",申請書!$B$18)</f>
        <v/>
      </c>
      <c r="L14" s="423" t="str">
        <f>IF(OR($A14&gt;$F$5,申請書!$D$18=""),"",申請書!$D$18)</f>
        <v/>
      </c>
      <c r="M14" s="423" t="str">
        <f>IF(OR($A14&gt;$F$5,申請書!$D$19=""),"",申請書!$D$19)</f>
        <v/>
      </c>
      <c r="N14" s="423" t="str">
        <f>IF(OR($A14&gt;$F$5,申請書!$F$18=""),"",申請書!$F$18)</f>
        <v/>
      </c>
      <c r="O14" s="423" t="str">
        <f>IF(OR($A14&gt;$F$5,申請書!$F$19=""),"",申請書!$F$19)</f>
        <v/>
      </c>
      <c r="P14" s="423" t="str">
        <f>IF(OR($A14&gt;$F$5,申請書!$E$32=""),"",申請書!$E$32)</f>
        <v/>
      </c>
      <c r="BD14" s="420" t="str">
        <f>IF(OR($A14&gt;$F$5,申請書!$B$13=""),"",INDEX(リスト!$B$2:$B$8,MATCH(申請書!$B$13,リスト!$A$2:$A$8,0)))</f>
        <v/>
      </c>
      <c r="BE14" s="420" t="str">
        <f>IF(OR($A14&gt;$F$5,申請書!$B$16=""),"",INDEX(リスト!$D$2:$D$12,MATCH(申請書!$B$16,リスト!$C$2:$C$12,0)))</f>
        <v/>
      </c>
      <c r="BF14" s="420" t="str">
        <f>IF(OR($A14&gt;$F$5,申請書!C96=""),"",IF($D$3="①実地を含む最大3日間の派遣","",申請書!C96))</f>
        <v/>
      </c>
      <c r="BG14" s="410"/>
      <c r="BH14" s="410"/>
      <c r="BI14" s="410"/>
      <c r="BJ14" s="410"/>
      <c r="BK14" s="410"/>
      <c r="BL14" s="410"/>
      <c r="BM14" s="410"/>
      <c r="BN14" s="410"/>
      <c r="BO14" s="410"/>
      <c r="BP14" s="410"/>
      <c r="BQ14" s="410"/>
      <c r="BR14" s="410"/>
      <c r="BS14" s="410"/>
      <c r="BT14" s="410"/>
      <c r="BU14" s="410"/>
      <c r="BV14" s="410"/>
      <c r="BW14" s="409"/>
    </row>
    <row r="15" spans="1:86" s="409" customFormat="1" ht="14.25" customHeight="1">
      <c r="I15" s="410"/>
      <c r="J15" s="410"/>
      <c r="K15" s="410"/>
      <c r="L15" s="410"/>
      <c r="M15" s="410"/>
      <c r="N15" s="410"/>
      <c r="O15" s="410"/>
      <c r="P15" s="410"/>
      <c r="Q15" s="419"/>
      <c r="R15" s="419"/>
      <c r="S15" s="419"/>
      <c r="T15" s="419"/>
      <c r="U15" s="419"/>
      <c r="V15" s="419"/>
      <c r="W15" s="419"/>
      <c r="X15" s="419"/>
      <c r="Y15" s="419"/>
      <c r="Z15" s="419"/>
      <c r="AA15" s="419"/>
      <c r="AB15" s="419"/>
      <c r="AC15" s="419"/>
      <c r="AD15" s="419"/>
      <c r="AE15" s="419"/>
      <c r="AF15" s="419"/>
      <c r="AG15" s="419"/>
      <c r="AH15" s="419"/>
      <c r="AI15" s="419"/>
      <c r="AJ15" s="419"/>
      <c r="AK15" s="419"/>
      <c r="AL15" s="419"/>
      <c r="AM15" s="419"/>
      <c r="AN15" s="419"/>
      <c r="AO15" s="419"/>
      <c r="AP15" s="419"/>
      <c r="AQ15" s="419"/>
      <c r="AR15" s="419"/>
      <c r="AS15" s="419"/>
      <c r="AT15" s="419"/>
      <c r="AU15" s="419"/>
      <c r="AV15" s="419"/>
      <c r="AW15" s="419"/>
      <c r="AX15" s="419"/>
      <c r="AY15" s="419"/>
      <c r="AZ15" s="419"/>
      <c r="BA15" s="410"/>
      <c r="BC15" s="410"/>
      <c r="BE15" s="410"/>
      <c r="BG15" s="410"/>
      <c r="BH15" s="410"/>
      <c r="BI15" s="410"/>
      <c r="BJ15" s="410"/>
      <c r="BK15" s="410"/>
      <c r="BL15" s="410"/>
      <c r="BM15" s="410"/>
      <c r="BN15" s="410"/>
      <c r="BO15" s="410"/>
      <c r="BP15" s="410"/>
      <c r="BQ15" s="410"/>
      <c r="BR15" s="410"/>
      <c r="BS15" s="410"/>
      <c r="BT15" s="410"/>
      <c r="BU15" s="410"/>
      <c r="BV15" s="410"/>
    </row>
    <row r="16" spans="1:86" s="409" customFormat="1" ht="14.25" customHeight="1">
      <c r="B16" s="363" t="s">
        <v>3396</v>
      </c>
      <c r="C16" s="360" t="s">
        <v>3848</v>
      </c>
      <c r="D16" s="360" t="s">
        <v>3403</v>
      </c>
      <c r="E16" s="360" t="s">
        <v>3849</v>
      </c>
      <c r="F16" s="360" t="s">
        <v>3850</v>
      </c>
      <c r="G16" s="360" t="s">
        <v>3851</v>
      </c>
      <c r="H16" s="360" t="s">
        <v>3392</v>
      </c>
      <c r="I16" s="425" t="s">
        <v>3411</v>
      </c>
      <c r="J16" s="426" t="s">
        <v>3412</v>
      </c>
      <c r="K16" s="426" t="s">
        <v>3413</v>
      </c>
      <c r="L16" s="360" t="s">
        <v>3852</v>
      </c>
      <c r="M16" s="360" t="s">
        <v>3853</v>
      </c>
      <c r="N16" s="360" t="s">
        <v>3854</v>
      </c>
      <c r="O16" s="360" t="s">
        <v>3855</v>
      </c>
      <c r="P16" s="365" t="s">
        <v>3414</v>
      </c>
      <c r="Q16" s="360" t="s">
        <v>63</v>
      </c>
      <c r="R16" s="360" t="s">
        <v>64</v>
      </c>
      <c r="S16" s="360" t="s">
        <v>65</v>
      </c>
      <c r="T16" s="360" t="s">
        <v>3856</v>
      </c>
      <c r="U16" s="360" t="s">
        <v>69</v>
      </c>
      <c r="V16" s="360" t="s">
        <v>70</v>
      </c>
      <c r="W16" s="360">
        <v>5</v>
      </c>
      <c r="X16" s="360" t="s">
        <v>73</v>
      </c>
      <c r="Y16" s="360" t="s">
        <v>71</v>
      </c>
      <c r="Z16" s="360" t="s">
        <v>72</v>
      </c>
      <c r="AA16" s="360" t="s">
        <v>74</v>
      </c>
      <c r="AB16" s="360" t="s">
        <v>75</v>
      </c>
      <c r="AC16" s="360" t="s">
        <v>76</v>
      </c>
      <c r="AD16" s="360" t="s">
        <v>77</v>
      </c>
      <c r="AE16" s="360" t="s">
        <v>78</v>
      </c>
      <c r="AF16" s="360" t="s">
        <v>80</v>
      </c>
      <c r="AG16" s="360" t="s">
        <v>81</v>
      </c>
      <c r="AH16" s="360" t="s">
        <v>82</v>
      </c>
      <c r="AI16" s="360" t="s">
        <v>3857</v>
      </c>
      <c r="AJ16" s="360" t="s">
        <v>83</v>
      </c>
      <c r="AK16" s="360" t="s">
        <v>3858</v>
      </c>
      <c r="AL16" s="360" t="s">
        <v>84</v>
      </c>
      <c r="AM16" s="360" t="s">
        <v>3859</v>
      </c>
      <c r="AN16" s="360" t="s">
        <v>66</v>
      </c>
      <c r="AO16" s="360" t="s">
        <v>3860</v>
      </c>
      <c r="AP16" s="360" t="s">
        <v>3861</v>
      </c>
      <c r="AQ16" s="360" t="s">
        <v>67</v>
      </c>
      <c r="AR16" s="360" t="s">
        <v>68</v>
      </c>
      <c r="AS16" s="360" t="s">
        <v>79</v>
      </c>
      <c r="AT16" s="360" t="s">
        <v>85</v>
      </c>
      <c r="AU16" s="364" t="s">
        <v>3862</v>
      </c>
      <c r="AV16" s="363" t="s">
        <v>2624</v>
      </c>
      <c r="AW16" s="363" t="s">
        <v>3863</v>
      </c>
      <c r="AX16" s="363" t="s">
        <v>3864</v>
      </c>
      <c r="AY16" s="362" t="s">
        <v>3865</v>
      </c>
      <c r="AZ16" s="360"/>
      <c r="BA16" s="362" t="s">
        <v>3866</v>
      </c>
      <c r="BB16" s="360"/>
      <c r="BC16" s="362" t="s">
        <v>3867</v>
      </c>
      <c r="BD16" s="360"/>
      <c r="BE16" s="362" t="s">
        <v>3868</v>
      </c>
      <c r="BF16" s="360"/>
      <c r="BG16" s="362" t="s">
        <v>3869</v>
      </c>
      <c r="BH16" s="360"/>
      <c r="BI16" s="362" t="s">
        <v>3870</v>
      </c>
      <c r="BJ16" s="360"/>
      <c r="BK16" s="362" t="s">
        <v>3871</v>
      </c>
      <c r="BL16" s="360"/>
      <c r="BM16" s="362" t="s">
        <v>3872</v>
      </c>
      <c r="BN16" s="360"/>
      <c r="BO16" s="362" t="s">
        <v>3873</v>
      </c>
      <c r="BP16" s="360"/>
      <c r="BQ16" s="362" t="s">
        <v>3874</v>
      </c>
      <c r="BR16" s="360"/>
      <c r="BS16" s="361" t="s">
        <v>3875</v>
      </c>
      <c r="BT16" s="359" t="s">
        <v>3876</v>
      </c>
      <c r="BU16" s="359" t="s">
        <v>3877</v>
      </c>
      <c r="BV16" s="359" t="s">
        <v>3878</v>
      </c>
      <c r="BW16" s="359" t="s">
        <v>3879</v>
      </c>
      <c r="BX16" s="359" t="s">
        <v>3880</v>
      </c>
      <c r="BY16" s="359" t="s">
        <v>3881</v>
      </c>
      <c r="BZ16" s="359" t="s">
        <v>3882</v>
      </c>
      <c r="CA16" s="360" t="s">
        <v>3883</v>
      </c>
      <c r="CB16" s="359" t="s">
        <v>3884</v>
      </c>
      <c r="CC16" s="359" t="s">
        <v>3885</v>
      </c>
      <c r="CD16" s="427" t="s">
        <v>3415</v>
      </c>
      <c r="CE16" s="358" t="s">
        <v>3886</v>
      </c>
      <c r="CF16" s="428" t="s">
        <v>3887</v>
      </c>
      <c r="CG16" s="429" t="s">
        <v>3416</v>
      </c>
      <c r="CH16" s="430" t="s">
        <v>3888</v>
      </c>
    </row>
    <row r="17" spans="1:88" ht="24" customHeight="1">
      <c r="A17" s="120" t="s">
        <v>3889</v>
      </c>
      <c r="B17" s="120" t="s">
        <v>3396</v>
      </c>
      <c r="C17" s="120" t="s">
        <v>3848</v>
      </c>
      <c r="D17" s="120" t="s">
        <v>3403</v>
      </c>
      <c r="E17" s="120" t="s">
        <v>3890</v>
      </c>
      <c r="F17" s="120" t="s">
        <v>3891</v>
      </c>
      <c r="G17" s="120" t="s">
        <v>3892</v>
      </c>
      <c r="H17" s="431" t="s">
        <v>3392</v>
      </c>
      <c r="I17" s="431" t="s">
        <v>3411</v>
      </c>
      <c r="J17" s="431" t="s">
        <v>3412</v>
      </c>
      <c r="K17" s="431" t="s">
        <v>3413</v>
      </c>
      <c r="L17" s="121" t="s">
        <v>3852</v>
      </c>
      <c r="M17" s="121" t="s">
        <v>3853</v>
      </c>
      <c r="N17" s="121" t="s">
        <v>3854</v>
      </c>
      <c r="O17" s="121" t="s">
        <v>3855</v>
      </c>
      <c r="P17" s="121" t="s">
        <v>3414</v>
      </c>
      <c r="Q17" s="121" t="s">
        <v>63</v>
      </c>
      <c r="R17" s="121" t="s">
        <v>64</v>
      </c>
      <c r="S17" s="121" t="s">
        <v>65</v>
      </c>
      <c r="T17" s="121" t="s">
        <v>3856</v>
      </c>
      <c r="U17" s="121" t="s">
        <v>69</v>
      </c>
      <c r="V17" s="121" t="s">
        <v>70</v>
      </c>
      <c r="W17" s="121">
        <v>5</v>
      </c>
      <c r="X17" s="121" t="s">
        <v>73</v>
      </c>
      <c r="Y17" s="121" t="s">
        <v>71</v>
      </c>
      <c r="Z17" s="120" t="s">
        <v>72</v>
      </c>
      <c r="AA17" s="120" t="s">
        <v>74</v>
      </c>
      <c r="AB17" s="120" t="s">
        <v>75</v>
      </c>
      <c r="AC17" s="120" t="s">
        <v>76</v>
      </c>
      <c r="AD17" s="120" t="s">
        <v>77</v>
      </c>
      <c r="AE17" s="120" t="s">
        <v>78</v>
      </c>
      <c r="AF17" s="120" t="s">
        <v>80</v>
      </c>
      <c r="AG17" s="120" t="s">
        <v>81</v>
      </c>
      <c r="AH17" s="120" t="s">
        <v>82</v>
      </c>
      <c r="AI17" s="120" t="s">
        <v>3857</v>
      </c>
      <c r="AJ17" s="120" t="s">
        <v>83</v>
      </c>
      <c r="AK17" s="120" t="s">
        <v>3858</v>
      </c>
      <c r="AL17" s="120" t="s">
        <v>84</v>
      </c>
      <c r="AM17" s="120" t="s">
        <v>3859</v>
      </c>
      <c r="AN17" s="120" t="s">
        <v>66</v>
      </c>
      <c r="AO17" s="120" t="s">
        <v>3860</v>
      </c>
      <c r="AP17" s="120" t="s">
        <v>3861</v>
      </c>
      <c r="AQ17" s="120" t="s">
        <v>67</v>
      </c>
      <c r="AR17" s="120" t="s">
        <v>68</v>
      </c>
      <c r="AS17" s="120" t="s">
        <v>79</v>
      </c>
      <c r="AT17" s="120" t="s">
        <v>85</v>
      </c>
      <c r="AU17" s="120" t="s">
        <v>3862</v>
      </c>
      <c r="AV17" s="120" t="s">
        <v>2624</v>
      </c>
      <c r="AW17" s="120" t="s">
        <v>3863</v>
      </c>
      <c r="AX17" s="432" t="s">
        <v>3864</v>
      </c>
      <c r="AY17" s="120" t="s">
        <v>3865</v>
      </c>
      <c r="AZ17" s="120"/>
      <c r="BA17" s="120" t="s">
        <v>3866</v>
      </c>
      <c r="BB17" s="120"/>
      <c r="BC17" s="120" t="s">
        <v>3867</v>
      </c>
      <c r="BD17" s="120"/>
      <c r="BE17" s="120" t="s">
        <v>3868</v>
      </c>
      <c r="BF17" s="120"/>
      <c r="BG17" s="120" t="s">
        <v>3869</v>
      </c>
      <c r="BH17" s="120"/>
      <c r="BI17" s="120" t="s">
        <v>3870</v>
      </c>
      <c r="BJ17" s="120"/>
      <c r="BK17" s="120" t="s">
        <v>3871</v>
      </c>
      <c r="BL17" s="120"/>
      <c r="BM17" s="120" t="s">
        <v>3872</v>
      </c>
      <c r="BN17" s="120"/>
      <c r="BO17" s="120" t="s">
        <v>3873</v>
      </c>
      <c r="BP17" s="120"/>
      <c r="BQ17" s="120" t="s">
        <v>3874</v>
      </c>
      <c r="BR17" s="120"/>
      <c r="BS17" s="120" t="s">
        <v>3875</v>
      </c>
      <c r="BT17" s="433" t="s">
        <v>3876</v>
      </c>
      <c r="BU17" s="433" t="s">
        <v>3877</v>
      </c>
      <c r="BV17" s="433" t="s">
        <v>3878</v>
      </c>
      <c r="BW17" s="433" t="s">
        <v>3879</v>
      </c>
      <c r="BX17" s="433" t="s">
        <v>3880</v>
      </c>
      <c r="BY17" s="433" t="s">
        <v>3881</v>
      </c>
      <c r="BZ17" s="120" t="s">
        <v>3882</v>
      </c>
      <c r="CA17" s="120" t="s">
        <v>3883</v>
      </c>
      <c r="CB17" s="120" t="s">
        <v>3884</v>
      </c>
      <c r="CC17" s="120" t="s">
        <v>3885</v>
      </c>
      <c r="CD17" s="434" t="s">
        <v>3415</v>
      </c>
      <c r="CE17" s="435" t="s">
        <v>3886</v>
      </c>
      <c r="CF17" s="436" t="s">
        <v>3887</v>
      </c>
      <c r="CG17" s="437" t="s">
        <v>3416</v>
      </c>
      <c r="CH17" s="438" t="s">
        <v>3888</v>
      </c>
    </row>
    <row r="18" spans="1:88" s="442" customFormat="1">
      <c r="A18" s="439"/>
      <c r="B18" s="439" t="str">
        <f>I5</f>
        <v/>
      </c>
      <c r="C18" s="439">
        <f>申請書!C16</f>
        <v>0</v>
      </c>
      <c r="D18" s="439">
        <f>申請書!B16</f>
        <v>0</v>
      </c>
      <c r="E18" s="439" t="str">
        <f>IF(OR($A5&gt;$F$5,申請書!$C$103=""),"",IF(申請書!$C$103="","希望無",申請書!$C$103))</f>
        <v/>
      </c>
      <c r="F18" s="439" t="str">
        <f>IF(OR($A5&gt;$F$5,申請書!$D$103=""),"",IF(申請書!$D$103="","希望無",申請書!$D$103))</f>
        <v/>
      </c>
      <c r="G18" s="439" t="str">
        <f>IF(OR($A5&gt;$F$5,申請書!$E$103=""),"",IF(申請書!$E$103="","希望無",申請書!$E$103))</f>
        <v/>
      </c>
      <c r="H18" s="439" t="str">
        <f>IF(申請書!C100="○希望する",申請書!C101,"×")</f>
        <v>×</v>
      </c>
      <c r="I18" s="439" t="str">
        <f>IF(申請書!D114="共有可",申請書!D114,"×")</f>
        <v>×</v>
      </c>
      <c r="J18" s="439" t="str">
        <f>IF(OR($A5&gt;$F$5,申請書!$B$18=""),"",申請書!$B$18)</f>
        <v/>
      </c>
      <c r="K18" s="439" t="str">
        <f>IF(OR($A5&gt;$F$5,申請書!$B$27=""),"",申請書!$B$27)</f>
        <v/>
      </c>
      <c r="L18" s="440" t="str">
        <f>IF(申請書!$D$45="","",申請書!$D$45)</f>
        <v/>
      </c>
      <c r="M18" s="440" t="str">
        <f>IF(申請書!$D$46="","",申請書!$D$46)</f>
        <v/>
      </c>
      <c r="N18" s="440" t="str">
        <f>IF(申請書!$D$47="","",申請書!$D$47)</f>
        <v/>
      </c>
      <c r="O18" s="440" t="str">
        <f>IF(申請書!$D$48="","",申請書!$D$48)</f>
        <v/>
      </c>
      <c r="P18" s="440" t="str">
        <f>IF(申請書!$D$49="","",申請書!$D$49)</f>
        <v/>
      </c>
      <c r="Q18" s="440" t="str">
        <f>IF(申請書!$D$50="","",申請書!$D$50)</f>
        <v/>
      </c>
      <c r="R18" s="440" t="str">
        <f>IF(申請書!$D$51="","",申請書!$D$51)</f>
        <v/>
      </c>
      <c r="S18" s="440" t="str">
        <f>IF(申請書!$D$52="","",申請書!$D$52)</f>
        <v/>
      </c>
      <c r="T18" s="440" t="str">
        <f>IF(申請書!$D$53="","",申請書!$D$53)</f>
        <v/>
      </c>
      <c r="U18" s="440" t="str">
        <f>IF(申請書!$D$54="","",申請書!$D$54)</f>
        <v/>
      </c>
      <c r="V18" s="440" t="str">
        <f>IF(申請書!$D$55="","",申請書!$D$55)</f>
        <v/>
      </c>
      <c r="W18" s="440" t="str">
        <f>IF(申請書!$D$56="","",申請書!$D$56)</f>
        <v/>
      </c>
      <c r="X18" s="440" t="str">
        <f>IF(申請書!$D$57="","",申請書!$D$57)</f>
        <v/>
      </c>
      <c r="Y18" s="440" t="str">
        <f>IF(申請書!$D$58="","",申請書!$D$58)</f>
        <v/>
      </c>
      <c r="Z18" s="440" t="str">
        <f>IF(申請書!$D$59="","",申請書!$D$59)</f>
        <v/>
      </c>
      <c r="AA18" s="440" t="str">
        <f>IF(申請書!$D$60="","",申請書!$D$60)</f>
        <v/>
      </c>
      <c r="AB18" s="440" t="str">
        <f>IF(申請書!$D$61="","",申請書!$D$61)</f>
        <v/>
      </c>
      <c r="AC18" s="440" t="str">
        <f>IF(申請書!$D$62="","",申請書!$D$62)</f>
        <v/>
      </c>
      <c r="AD18" s="440" t="str">
        <f>IF(申請書!$F$45="","",申請書!$F$45)</f>
        <v/>
      </c>
      <c r="AE18" s="440" t="str">
        <f>IF(申請書!$F$46="","",申請書!$F$46)</f>
        <v/>
      </c>
      <c r="AF18" s="440" t="str">
        <f>IF(申請書!$F$47="","",申請書!$F$47)</f>
        <v/>
      </c>
      <c r="AG18" s="440" t="str">
        <f>IF(申請書!$F$48="","",申請書!$F$48)</f>
        <v/>
      </c>
      <c r="AH18" s="440" t="str">
        <f>IF(申請書!$F$49="","",申請書!$F$49)</f>
        <v/>
      </c>
      <c r="AI18" s="440" t="str">
        <f>IF(申請書!$F$50="","",申請書!$F$50)</f>
        <v/>
      </c>
      <c r="AJ18" s="440" t="str">
        <f>IF(申請書!$F$51="","",申請書!$F$51)</f>
        <v/>
      </c>
      <c r="AK18" s="440" t="str">
        <f>IF(申請書!$F$52="","",申請書!$F$52)</f>
        <v/>
      </c>
      <c r="AL18" s="440" t="str">
        <f>IF(申請書!$F$53="","",申請書!$F$53)</f>
        <v/>
      </c>
      <c r="AM18" s="440" t="str">
        <f>IF(申請書!$F$54="","",申請書!$F$54)</f>
        <v/>
      </c>
      <c r="AN18" s="440" t="str">
        <f>IF(申請書!$F$55="","",申請書!$F$55)</f>
        <v/>
      </c>
      <c r="AO18" s="440" t="str">
        <f>IF(申請書!$F$56="","",申請書!$F$56)</f>
        <v/>
      </c>
      <c r="AP18" s="440" t="str">
        <f>IF(申請書!$F$57="","",申請書!$F$57)</f>
        <v/>
      </c>
      <c r="AQ18" s="440" t="str">
        <f>IF(申請書!$F$58="","",申請書!$F$58)</f>
        <v/>
      </c>
      <c r="AR18" s="440" t="str">
        <f>IF(申請書!$F$59="","",申請書!$F$59)</f>
        <v/>
      </c>
      <c r="AS18" s="440" t="str">
        <f>IF(申請書!$F$60="","",申請書!$F$60)</f>
        <v/>
      </c>
      <c r="AT18" s="440" t="str">
        <f>IF(申請書!$F$61="","",申請書!$F$61)</f>
        <v/>
      </c>
      <c r="AU18" s="408" t="str">
        <f>IF(申請書!$B$63="","",申請書!$B$63)</f>
        <v/>
      </c>
      <c r="AV18" s="439">
        <f>申請書!E32</f>
        <v>0</v>
      </c>
      <c r="AW18" s="439">
        <f>申請書!B28</f>
        <v>0</v>
      </c>
      <c r="AX18" s="439" t="str">
        <f>IF(申請書!E68="②オンラインのみの派遣","オンライン",IF(COUNTIF(申請書!F71:F73,"*オンライン*")=0,"実地","一部オンライン"))</f>
        <v>実地</v>
      </c>
      <c r="AY18" s="441">
        <f>IF($D$3="①実地を含む最大3日間の派遣",申請書!C71,申請書!B87)</f>
        <v>0</v>
      </c>
      <c r="AZ18" s="439">
        <f>IF($D$3="①実地を含む最大3日間の派遣",申請書!F71,申請書!C87)</f>
        <v>0</v>
      </c>
      <c r="BA18" s="441">
        <f>IF($D$3="①実地を含む最大3日間の派遣",申請書!C72,申請書!B88)</f>
        <v>0</v>
      </c>
      <c r="BB18" s="439">
        <f>IF($D$3="①実地を含む最大3日間の派遣",申請書!F72,申請書!C88)</f>
        <v>0</v>
      </c>
      <c r="BC18" s="441">
        <f>IF($D$3="①実地を含む最大3日間の派遣",申請書!C73,申請書!B89)</f>
        <v>0</v>
      </c>
      <c r="BD18" s="439">
        <f>IF($D$3="①実地を含む最大3日間の派遣",申請書!F73,申請書!C89)</f>
        <v>0</v>
      </c>
      <c r="BE18" s="441">
        <f>IF($D$3="①実地を含む最大3日間の派遣","",申請書!B90)</f>
        <v>0</v>
      </c>
      <c r="BF18" s="439">
        <f>IF($D$3="①実地を含む最大3日間の派遣","",申請書!C90)</f>
        <v>0</v>
      </c>
      <c r="BG18" s="441">
        <f>IF($D$3="①実地を含む最大3日間の派遣","",申請書!B91)</f>
        <v>0</v>
      </c>
      <c r="BH18" s="439">
        <f>IF($D$3="①実地を含む最大3日間の派遣","",申請書!C91)</f>
        <v>0</v>
      </c>
      <c r="BI18" s="441">
        <f>IF($D$3="①実地を含む最大3日間の派遣","",申請書!B92)</f>
        <v>0</v>
      </c>
      <c r="BJ18" s="439">
        <f>IF($D$3="①実地を含む最大3日間の派遣","",申請書!C92)</f>
        <v>0</v>
      </c>
      <c r="BK18" s="441">
        <f>IF($D$3="①実地を含む最大3日間の派遣","",申請書!B93)</f>
        <v>0</v>
      </c>
      <c r="BL18" s="439">
        <f>IF($D$3="①実地を含む最大3日間の派遣","",申請書!C93)</f>
        <v>0</v>
      </c>
      <c r="BM18" s="441">
        <f>IF($D$3="①実地を含む最大3日間の派遣","",申請書!B94)</f>
        <v>0</v>
      </c>
      <c r="BN18" s="439">
        <f>IF($D$3="①実地を含む最大3日間の派遣","",申請書!C94)</f>
        <v>0</v>
      </c>
      <c r="BO18" s="441">
        <f>IF($D$3="①実地を含む最大3日間の派遣","",申請書!B95)</f>
        <v>0</v>
      </c>
      <c r="BP18" s="439">
        <f>IF($D$3="①実地を含む最大3日間の派遣","",申請書!C95)</f>
        <v>0</v>
      </c>
      <c r="BQ18" s="441">
        <f>IF($D$3="①実地を含む最大3日間の派遣","",申請書!B96)</f>
        <v>0</v>
      </c>
      <c r="BR18" s="439">
        <f>IF($D$3="①実地を含む最大3日間の派遣","",申請書!C96)</f>
        <v>0</v>
      </c>
      <c r="BS18" s="439"/>
      <c r="BT18" s="439"/>
      <c r="BU18" s="439"/>
      <c r="BV18" s="439"/>
      <c r="BW18" s="439"/>
      <c r="BX18" s="439"/>
      <c r="BY18" s="439"/>
      <c r="BZ18" s="439"/>
      <c r="CA18" s="439" t="str">
        <f>IF(OR(申請書!$C$99=""),"",INDEX(リスト!$B11:$B13,MATCH(申請書!$C$99,リスト!$A11:$A13,0)))</f>
        <v/>
      </c>
      <c r="CB18" s="439"/>
      <c r="CC18" s="439"/>
      <c r="CD18" s="439" t="str">
        <f>IF(D3="①実地を含む最大3日間の派遣","実地","オンライン")</f>
        <v>オンライン</v>
      </c>
      <c r="CE18" s="439">
        <f>申請書!D111</f>
        <v>0</v>
      </c>
      <c r="CF18" s="439"/>
      <c r="CG18" s="439"/>
      <c r="CH18" s="439"/>
      <c r="CI18" s="439"/>
      <c r="CJ18" s="439"/>
    </row>
    <row r="19" spans="1:88">
      <c r="BA19" s="407">
        <v>2</v>
      </c>
    </row>
    <row r="20" spans="1:88">
      <c r="BA20" s="407">
        <v>3</v>
      </c>
    </row>
    <row r="21" spans="1:88" ht="16.5" customHeight="1">
      <c r="V21" s="408"/>
      <c r="BA21" s="407">
        <v>4</v>
      </c>
    </row>
    <row r="22" spans="1:88">
      <c r="BA22" s="407">
        <v>5</v>
      </c>
    </row>
    <row r="23" spans="1:88">
      <c r="BA23" s="407">
        <v>6</v>
      </c>
    </row>
    <row r="24" spans="1:88">
      <c r="BA24" s="407">
        <v>7</v>
      </c>
    </row>
    <row r="25" spans="1:88">
      <c r="BA25" s="407">
        <v>8</v>
      </c>
    </row>
    <row r="26" spans="1:88">
      <c r="BA26" s="407">
        <v>9</v>
      </c>
    </row>
    <row r="27" spans="1:88">
      <c r="BA27" s="407">
        <v>10</v>
      </c>
    </row>
  </sheetData>
  <phoneticPr fontId="9"/>
  <dataValidations disablePrompts="1" count="1">
    <dataValidation type="list" allowBlank="1" showInputMessage="1" showErrorMessage="1" sqref="CH16" xr:uid="{5BEB28CC-231B-443C-9F82-BC8DBE8F47D2}">
      <formula1>"派遣決定,不可"</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2EDDC-3105-4F4E-A774-79895035162C}">
  <dimension ref="A1:M130"/>
  <sheetViews>
    <sheetView showGridLines="0" tabSelected="1" view="pageBreakPreview" zoomScale="85" zoomScaleNormal="85" zoomScaleSheetLayoutView="85" workbookViewId="0">
      <selection activeCell="F2" sqref="F2"/>
    </sheetView>
  </sheetViews>
  <sheetFormatPr defaultColWidth="8.90625" defaultRowHeight="13"/>
  <cols>
    <col min="1" max="1" width="22" style="203" customWidth="1"/>
    <col min="2" max="4" width="22" style="3" customWidth="1"/>
    <col min="5" max="5" width="23.453125" style="3" customWidth="1"/>
    <col min="6" max="6" width="22" style="3" customWidth="1"/>
    <col min="7" max="7" width="10" style="80" hidden="1" customWidth="1"/>
    <col min="8" max="8" width="41" style="30" hidden="1" customWidth="1"/>
    <col min="9" max="9" width="12.7265625" style="30" hidden="1" customWidth="1"/>
    <col min="10" max="13" width="14" style="30" customWidth="1"/>
    <col min="14" max="15" width="8.90625" style="30" customWidth="1"/>
    <col min="16" max="16384" width="8.90625" style="30"/>
  </cols>
  <sheetData>
    <row r="1" spans="1:13" s="29" customFormat="1" ht="68.150000000000006" customHeight="1" thickBot="1">
      <c r="A1" s="445"/>
      <c r="B1" s="446"/>
      <c r="C1" s="446"/>
      <c r="D1" s="446"/>
      <c r="E1" s="446"/>
      <c r="F1" s="447"/>
      <c r="G1" s="55" t="str">
        <f>IF(F2="","NG","OK")</f>
        <v>NG</v>
      </c>
      <c r="H1" s="29" t="s">
        <v>2569</v>
      </c>
      <c r="I1" s="52"/>
      <c r="J1" s="52"/>
    </row>
    <row r="2" spans="1:13" s="29" customFormat="1" ht="24.75" customHeight="1">
      <c r="A2" s="339"/>
      <c r="B2" s="340"/>
      <c r="C2" s="340"/>
      <c r="D2" s="340"/>
      <c r="E2" s="341" t="s">
        <v>2570</v>
      </c>
      <c r="F2" s="342"/>
      <c r="G2" s="338">
        <v>4</v>
      </c>
      <c r="H2" s="74" t="s">
        <v>3814</v>
      </c>
      <c r="J2" s="448" t="str">
        <f>IFERROR(VLOOKUP(MONTH(F2),G2:H11,2,0),"")</f>
        <v/>
      </c>
      <c r="K2" s="448"/>
      <c r="L2" s="448"/>
      <c r="M2" s="448"/>
    </row>
    <row r="3" spans="1:13" s="29" customFormat="1" ht="20.25" customHeight="1">
      <c r="A3" s="366"/>
      <c r="B3" s="343"/>
      <c r="C3" s="367"/>
      <c r="D3" s="367"/>
      <c r="E3" s="449"/>
      <c r="F3" s="450"/>
      <c r="G3" s="338">
        <v>5</v>
      </c>
      <c r="H3" s="74" t="s">
        <v>3815</v>
      </c>
      <c r="J3" s="448"/>
      <c r="K3" s="448"/>
      <c r="L3" s="448"/>
      <c r="M3" s="448"/>
    </row>
    <row r="4" spans="1:13" s="29" customFormat="1" ht="20.25" customHeight="1">
      <c r="A4" s="165"/>
      <c r="B4" s="3"/>
      <c r="C4" s="3"/>
      <c r="D4" s="3"/>
      <c r="E4" s="3"/>
      <c r="F4" s="166"/>
      <c r="G4" s="257">
        <v>6</v>
      </c>
      <c r="H4" s="75" t="s">
        <v>3804</v>
      </c>
    </row>
    <row r="5" spans="1:13" s="29" customFormat="1" ht="20.25" customHeight="1" thickBot="1">
      <c r="A5" s="451" t="s">
        <v>2622</v>
      </c>
      <c r="B5" s="452"/>
      <c r="C5" s="452"/>
      <c r="D5" s="452"/>
      <c r="E5" s="452"/>
      <c r="F5" s="453"/>
      <c r="G5" s="257">
        <v>7</v>
      </c>
      <c r="H5" s="75" t="s">
        <v>3816</v>
      </c>
    </row>
    <row r="6" spans="1:13" s="29" customFormat="1" ht="20.25" customHeight="1">
      <c r="A6" s="454" t="s">
        <v>2571</v>
      </c>
      <c r="B6" s="455"/>
      <c r="C6" s="455"/>
      <c r="D6" s="455"/>
      <c r="E6" s="455"/>
      <c r="F6" s="456"/>
      <c r="G6" s="257">
        <v>8</v>
      </c>
      <c r="H6" s="75" t="s">
        <v>3817</v>
      </c>
    </row>
    <row r="7" spans="1:13" s="29" customFormat="1" ht="20.25" customHeight="1">
      <c r="A7" s="457"/>
      <c r="B7" s="458"/>
      <c r="C7" s="458"/>
      <c r="D7" s="458"/>
      <c r="E7" s="458"/>
      <c r="F7" s="459"/>
      <c r="G7" s="257">
        <v>9</v>
      </c>
      <c r="H7" s="75" t="s">
        <v>3818</v>
      </c>
    </row>
    <row r="8" spans="1:13" s="29" customFormat="1" ht="20.25" customHeight="1">
      <c r="A8" s="165"/>
      <c r="B8" s="460" t="s">
        <v>2572</v>
      </c>
      <c r="C8" s="461"/>
      <c r="D8" s="462"/>
      <c r="E8" s="273"/>
      <c r="F8" s="167" t="s">
        <v>2489</v>
      </c>
      <c r="G8" s="257">
        <v>10</v>
      </c>
      <c r="H8" s="75" t="s">
        <v>3819</v>
      </c>
    </row>
    <row r="9" spans="1:13" s="29" customFormat="1" ht="20.25" customHeight="1">
      <c r="A9" s="165"/>
      <c r="B9" s="460" t="s">
        <v>3762</v>
      </c>
      <c r="C9" s="461"/>
      <c r="D9" s="462"/>
      <c r="E9" s="273"/>
      <c r="F9" s="166"/>
      <c r="G9" s="257">
        <v>11</v>
      </c>
      <c r="H9" s="75" t="s">
        <v>3820</v>
      </c>
    </row>
    <row r="10" spans="1:13" s="29" customFormat="1" ht="20.25" customHeight="1">
      <c r="A10" s="165"/>
      <c r="B10" s="3"/>
      <c r="C10" s="258" t="str">
        <f>IF(OR($E$8="確認していない",$E$9="視聴していない"),"申請出来ません。マニュアル確認もしくは動画を視聴後申込してください。","")</f>
        <v/>
      </c>
      <c r="D10" s="3"/>
      <c r="E10" s="3"/>
      <c r="F10" s="166"/>
      <c r="G10" s="257">
        <v>12</v>
      </c>
      <c r="H10" s="75" t="s">
        <v>3821</v>
      </c>
    </row>
    <row r="11" spans="1:13" s="29" customFormat="1" ht="20.25" customHeight="1">
      <c r="A11" s="165" t="s">
        <v>2497</v>
      </c>
      <c r="B11" s="3"/>
      <c r="C11" s="3"/>
      <c r="D11" s="3"/>
      <c r="E11" s="49"/>
      <c r="F11" s="168"/>
    </row>
    <row r="12" spans="1:13" s="29" customFormat="1" ht="20.25" customHeight="1">
      <c r="A12" s="165" t="s">
        <v>2498</v>
      </c>
      <c r="B12" s="3"/>
      <c r="C12" s="3"/>
      <c r="D12" s="3"/>
      <c r="E12" s="49"/>
      <c r="F12" s="168"/>
      <c r="G12" s="55" t="str">
        <f>IF($E$8="確認している","OK","NG")</f>
        <v>NG</v>
      </c>
      <c r="H12" s="29" t="s">
        <v>2625</v>
      </c>
    </row>
    <row r="13" spans="1:13" s="29" customFormat="1" ht="20.25" customHeight="1">
      <c r="A13" s="102" t="s">
        <v>57</v>
      </c>
      <c r="B13" s="463"/>
      <c r="C13" s="464"/>
      <c r="D13" s="3"/>
      <c r="E13" s="49"/>
      <c r="F13" s="168"/>
      <c r="G13" s="55" t="str">
        <f>IF($E$9="視聴した","OK","NG")</f>
        <v>NG</v>
      </c>
      <c r="H13" s="29" t="s">
        <v>3822</v>
      </c>
    </row>
    <row r="14" spans="1:13" s="29" customFormat="1" ht="20.25" customHeight="1">
      <c r="A14" s="170"/>
      <c r="B14" s="174" t="s">
        <v>2573</v>
      </c>
      <c r="C14" s="4"/>
      <c r="D14" s="3"/>
      <c r="E14" s="49"/>
      <c r="F14" s="168"/>
    </row>
    <row r="15" spans="1:13" s="29" customFormat="1" ht="20.25" customHeight="1" thickBot="1">
      <c r="A15" s="170"/>
      <c r="B15" s="84" t="s">
        <v>2574</v>
      </c>
      <c r="C15" s="171" t="s">
        <v>89</v>
      </c>
      <c r="D15" s="171" t="s">
        <v>90</v>
      </c>
      <c r="E15" s="85" t="s">
        <v>2575</v>
      </c>
      <c r="F15" s="172"/>
      <c r="G15" s="55" t="str">
        <f>IF(COUNTIF($B$13,"")+COUNTIF($C$14,"")+COUNTIF($B$16:$E$16,"")+COUNTIF($B$17:$B$19,"")+COUNTIF($C$20,"")+COUNTIF($F$17:$F$19,"")+COUNTIF($D$18:$D$19,""),"NG","OK")</f>
        <v>NG</v>
      </c>
      <c r="H15" s="29" t="s">
        <v>2499</v>
      </c>
    </row>
    <row r="16" spans="1:13" s="29" customFormat="1" ht="20.25" customHeight="1" thickBot="1">
      <c r="A16" s="170" t="s">
        <v>36</v>
      </c>
      <c r="B16" s="86"/>
      <c r="C16" s="86"/>
      <c r="D16" s="86"/>
      <c r="E16" s="87"/>
      <c r="F16" s="88"/>
      <c r="G16" s="76" t="str">
        <f>IF(OR($B$13=リスト!$A$2,$B$13=リスト!$A$3,$B$13=リスト!$A$4,$B$13=リスト!$A$5),"","推薦")</f>
        <v>推薦</v>
      </c>
    </row>
    <row r="17" spans="1:9" s="29" customFormat="1" ht="20.25" customHeight="1">
      <c r="A17" s="169" t="s">
        <v>35</v>
      </c>
      <c r="B17" s="465"/>
      <c r="C17" s="466"/>
      <c r="D17" s="467"/>
      <c r="E17" s="173" t="s">
        <v>2500</v>
      </c>
      <c r="F17" s="89"/>
      <c r="G17" s="57"/>
    </row>
    <row r="18" spans="1:9" s="29" customFormat="1" ht="20.25" customHeight="1">
      <c r="A18" s="169" t="s">
        <v>37</v>
      </c>
      <c r="B18" s="86"/>
      <c r="C18" s="171" t="s">
        <v>2501</v>
      </c>
      <c r="D18" s="90"/>
      <c r="E18" s="173" t="s">
        <v>2502</v>
      </c>
      <c r="F18" s="91"/>
      <c r="G18" s="57"/>
      <c r="I18" s="261"/>
    </row>
    <row r="19" spans="1:9" s="29" customFormat="1" ht="20.25" customHeight="1">
      <c r="A19" s="169" t="s">
        <v>2503</v>
      </c>
      <c r="B19" s="92"/>
      <c r="C19" s="171" t="s">
        <v>2504</v>
      </c>
      <c r="D19" s="93"/>
      <c r="E19" s="174" t="s">
        <v>2505</v>
      </c>
      <c r="F19" s="352"/>
      <c r="G19" s="57"/>
    </row>
    <row r="20" spans="1:9" s="31" customFormat="1" ht="20.25" customHeight="1">
      <c r="A20" s="468" t="s">
        <v>2576</v>
      </c>
      <c r="B20" s="469"/>
      <c r="C20" s="259"/>
      <c r="D20" s="368"/>
      <c r="E20" s="176"/>
      <c r="F20" s="177"/>
      <c r="G20" s="77"/>
      <c r="H20" s="77"/>
    </row>
    <row r="21" spans="1:9" s="29" customFormat="1" ht="20.25" customHeight="1">
      <c r="A21" s="165"/>
      <c r="B21" s="3" t="s">
        <v>2577</v>
      </c>
      <c r="C21" s="369"/>
      <c r="D21" s="370"/>
      <c r="E21" s="370"/>
      <c r="F21" s="178"/>
      <c r="G21" s="53"/>
      <c r="H21" s="53"/>
    </row>
    <row r="22" spans="1:9" s="29" customFormat="1" ht="20.25" customHeight="1">
      <c r="A22" s="165" t="s">
        <v>2623</v>
      </c>
      <c r="B22" s="3"/>
      <c r="C22" s="3"/>
      <c r="D22" s="3"/>
      <c r="E22" s="3"/>
      <c r="F22" s="166"/>
      <c r="G22" s="55" t="str">
        <f>IF(G16="推薦",IF(COUNTIF($B$23,"")+COUNTIF($D$23,"")+COUNTIF($B$24,"")+COUNTIF($D$24,"")+COUNTIF($F$24,""),"NG","OK"),"OK")</f>
        <v>NG</v>
      </c>
      <c r="H22" s="29" t="s">
        <v>3823</v>
      </c>
      <c r="I22" s="3"/>
    </row>
    <row r="23" spans="1:9" s="29" customFormat="1" ht="20.25" customHeight="1">
      <c r="A23" s="169" t="s">
        <v>35</v>
      </c>
      <c r="B23" s="92"/>
      <c r="C23" s="171" t="s">
        <v>2506</v>
      </c>
      <c r="D23" s="87"/>
      <c r="E23" s="94"/>
      <c r="F23" s="88"/>
      <c r="G23" s="57"/>
    </row>
    <row r="24" spans="1:9" s="29" customFormat="1" ht="20.25" customHeight="1">
      <c r="A24" s="169" t="s">
        <v>2504</v>
      </c>
      <c r="B24" s="92"/>
      <c r="C24" s="171" t="s">
        <v>2502</v>
      </c>
      <c r="D24" s="93"/>
      <c r="E24" s="171" t="s">
        <v>2505</v>
      </c>
      <c r="F24" s="91"/>
      <c r="G24" s="57"/>
    </row>
    <row r="25" spans="1:9" s="29" customFormat="1" ht="20.25" customHeight="1">
      <c r="A25" s="165"/>
      <c r="B25" s="179"/>
      <c r="C25" s="179"/>
      <c r="D25" s="179"/>
      <c r="E25" s="179"/>
      <c r="F25" s="168"/>
      <c r="G25" s="57"/>
    </row>
    <row r="26" spans="1:9" s="29" customFormat="1" ht="20.25" customHeight="1">
      <c r="A26" s="165" t="s">
        <v>2578</v>
      </c>
      <c r="B26" s="179"/>
      <c r="C26" s="179"/>
      <c r="D26" s="179"/>
      <c r="E26" s="179"/>
      <c r="F26" s="168"/>
      <c r="G26" s="57"/>
    </row>
    <row r="27" spans="1:9" s="29" customFormat="1" ht="20.25" customHeight="1">
      <c r="A27" s="54" t="s">
        <v>2579</v>
      </c>
      <c r="B27" s="97"/>
      <c r="C27" s="179"/>
      <c r="D27" s="179"/>
      <c r="E27" s="179"/>
      <c r="F27" s="168"/>
      <c r="G27" s="55" t="str">
        <f>IF($B$27="","NG","OK")</f>
        <v>NG</v>
      </c>
      <c r="H27" s="29" t="s">
        <v>2511</v>
      </c>
    </row>
    <row r="28" spans="1:9" s="29" customFormat="1" ht="20.25" customHeight="1">
      <c r="A28" s="54" t="s">
        <v>2580</v>
      </c>
      <c r="B28" s="470"/>
      <c r="C28" s="471"/>
      <c r="D28" s="471"/>
      <c r="E28" s="471"/>
      <c r="F28" s="472"/>
      <c r="G28" s="55" t="str">
        <f>IF($B$28="","NG","OK")</f>
        <v>NG</v>
      </c>
      <c r="H28" s="31" t="s">
        <v>2521</v>
      </c>
    </row>
    <row r="29" spans="1:9" s="29" customFormat="1" ht="20.25" customHeight="1">
      <c r="A29" s="56" t="s">
        <v>2582</v>
      </c>
      <c r="B29" s="473"/>
      <c r="C29" s="474"/>
      <c r="D29" s="474"/>
      <c r="E29" s="474"/>
      <c r="F29" s="475"/>
      <c r="G29" s="57"/>
    </row>
    <row r="30" spans="1:9" s="29" customFormat="1" ht="22.5" customHeight="1">
      <c r="A30" s="165" t="s">
        <v>2626</v>
      </c>
      <c r="B30" s="3"/>
      <c r="C30" s="371"/>
      <c r="D30" s="3"/>
      <c r="E30" s="3"/>
      <c r="F30" s="166"/>
      <c r="G30" s="57"/>
    </row>
    <row r="31" spans="1:9" s="29" customFormat="1">
      <c r="A31" s="165" t="s">
        <v>2614</v>
      </c>
      <c r="B31" s="3"/>
      <c r="C31" s="371"/>
      <c r="D31" s="3"/>
      <c r="E31" s="3"/>
      <c r="F31" s="166"/>
      <c r="G31" s="57"/>
    </row>
    <row r="32" spans="1:9" s="29" customFormat="1" ht="20.25" customHeight="1">
      <c r="A32" s="102" t="s">
        <v>2627</v>
      </c>
      <c r="B32" s="103"/>
      <c r="C32" s="104"/>
      <c r="D32" s="199" t="s">
        <v>2624</v>
      </c>
      <c r="E32" s="443"/>
      <c r="F32" s="444"/>
      <c r="G32" s="55" t="str">
        <f>IF(OR($C$32="",$E$32=""),"NG","OK")</f>
        <v>NG</v>
      </c>
      <c r="H32" s="29" t="s">
        <v>3824</v>
      </c>
    </row>
    <row r="33" spans="1:9" s="29" customFormat="1" ht="20.25" customHeight="1">
      <c r="A33" s="478" t="s">
        <v>2628</v>
      </c>
      <c r="B33" s="479"/>
      <c r="C33" s="479"/>
      <c r="D33" s="479"/>
      <c r="E33" s="479"/>
      <c r="F33" s="480"/>
      <c r="G33" s="55" t="str">
        <f>IF($A$34="","NG","OK")</f>
        <v>NG</v>
      </c>
      <c r="H33" s="29" t="s">
        <v>3825</v>
      </c>
    </row>
    <row r="34" spans="1:9" s="31" customFormat="1" ht="20.25" customHeight="1">
      <c r="A34" s="481"/>
      <c r="B34" s="471"/>
      <c r="C34" s="471"/>
      <c r="D34" s="471"/>
      <c r="E34" s="471"/>
      <c r="F34" s="472"/>
      <c r="I34" s="29"/>
    </row>
    <row r="35" spans="1:9" s="29" customFormat="1" ht="63" customHeight="1">
      <c r="A35" s="482"/>
      <c r="B35" s="474"/>
      <c r="C35" s="474"/>
      <c r="D35" s="474"/>
      <c r="E35" s="474"/>
      <c r="F35" s="475"/>
    </row>
    <row r="36" spans="1:9" s="29" customFormat="1" ht="24" customHeight="1">
      <c r="A36" s="478" t="s">
        <v>2629</v>
      </c>
      <c r="B36" s="479"/>
      <c r="C36" s="479"/>
      <c r="D36" s="479"/>
      <c r="E36" s="479"/>
      <c r="F36" s="480"/>
      <c r="G36" s="55" t="str">
        <f>IF($A$37="","NG","OK")</f>
        <v>NG</v>
      </c>
      <c r="H36" s="29" t="s">
        <v>3826</v>
      </c>
    </row>
    <row r="37" spans="1:9" s="31" customFormat="1" ht="20.25" customHeight="1">
      <c r="A37" s="481"/>
      <c r="B37" s="471"/>
      <c r="C37" s="471"/>
      <c r="D37" s="471"/>
      <c r="E37" s="471"/>
      <c r="F37" s="472"/>
      <c r="I37" s="29"/>
    </row>
    <row r="38" spans="1:9" s="29" customFormat="1" ht="63" customHeight="1">
      <c r="A38" s="482"/>
      <c r="B38" s="474"/>
      <c r="C38" s="474"/>
      <c r="D38" s="474"/>
      <c r="E38" s="474"/>
      <c r="F38" s="475"/>
    </row>
    <row r="39" spans="1:9" s="29" customFormat="1" ht="24" customHeight="1">
      <c r="A39" s="478" t="s">
        <v>2630</v>
      </c>
      <c r="B39" s="479"/>
      <c r="C39" s="479"/>
      <c r="D39" s="479"/>
      <c r="E39" s="479"/>
      <c r="F39" s="480"/>
      <c r="G39" s="55" t="str">
        <f>IF($A$40="","NG","OK")</f>
        <v>NG</v>
      </c>
      <c r="H39" s="29" t="s">
        <v>3827</v>
      </c>
    </row>
    <row r="40" spans="1:9" s="29" customFormat="1" ht="20.25" customHeight="1">
      <c r="A40" s="481"/>
      <c r="B40" s="471"/>
      <c r="C40" s="471"/>
      <c r="D40" s="471"/>
      <c r="E40" s="471"/>
      <c r="F40" s="472"/>
    </row>
    <row r="41" spans="1:9" s="29" customFormat="1" ht="20.25" customHeight="1">
      <c r="A41" s="483"/>
      <c r="B41" s="484"/>
      <c r="C41" s="484"/>
      <c r="D41" s="484"/>
      <c r="E41" s="484"/>
      <c r="F41" s="485"/>
    </row>
    <row r="42" spans="1:9" s="29" customFormat="1" ht="20.25" customHeight="1">
      <c r="A42" s="483"/>
      <c r="B42" s="484"/>
      <c r="C42" s="484"/>
      <c r="D42" s="484"/>
      <c r="E42" s="484"/>
      <c r="F42" s="485"/>
      <c r="G42" s="57"/>
    </row>
    <row r="43" spans="1:9" s="29" customFormat="1" ht="20.25" customHeight="1" thickBot="1">
      <c r="A43" s="482"/>
      <c r="B43" s="474"/>
      <c r="C43" s="474"/>
      <c r="D43" s="474"/>
      <c r="E43" s="474"/>
      <c r="F43" s="475"/>
      <c r="G43" s="57"/>
    </row>
    <row r="44" spans="1:9" s="31" customFormat="1" ht="20.25" customHeight="1">
      <c r="A44" s="32" t="s">
        <v>2631</v>
      </c>
      <c r="B44" s="486" t="s">
        <v>2584</v>
      </c>
      <c r="C44" s="487"/>
      <c r="D44" s="487"/>
      <c r="E44" s="487"/>
      <c r="F44" s="488"/>
      <c r="G44" s="55" t="str">
        <f>IF(OR(COUNTIF(D45:D62,"○")+COUNTIF(F45:F61,"○")=0,AND(F61="○",B63="")),"NG","OK")</f>
        <v>NG</v>
      </c>
      <c r="H44" s="31" t="s">
        <v>3828</v>
      </c>
    </row>
    <row r="45" spans="1:9" s="31" customFormat="1" ht="26.25" customHeight="1">
      <c r="A45" s="33" t="s">
        <v>2508</v>
      </c>
      <c r="B45" s="476" t="s">
        <v>3341</v>
      </c>
      <c r="C45" s="477"/>
      <c r="D45" s="34"/>
      <c r="E45" s="260" t="s">
        <v>47</v>
      </c>
      <c r="F45" s="50"/>
      <c r="G45" s="31">
        <f>COUNTIF(D45:D62,"○")+COUNTIF(F45:F61,"○")</f>
        <v>0</v>
      </c>
    </row>
    <row r="46" spans="1:9" s="31" customFormat="1" ht="26.25" customHeight="1">
      <c r="A46" s="33" t="s">
        <v>2509</v>
      </c>
      <c r="B46" s="476" t="s">
        <v>3340</v>
      </c>
      <c r="C46" s="477"/>
      <c r="D46" s="34"/>
      <c r="E46" s="260" t="s">
        <v>48</v>
      </c>
      <c r="F46" s="50"/>
    </row>
    <row r="47" spans="1:9" s="31" customFormat="1" ht="26.25" customHeight="1">
      <c r="A47" s="33"/>
      <c r="B47" s="476" t="s">
        <v>3339</v>
      </c>
      <c r="C47" s="477"/>
      <c r="D47" s="34"/>
      <c r="E47" s="260" t="s">
        <v>49</v>
      </c>
      <c r="F47" s="50"/>
    </row>
    <row r="48" spans="1:9" s="31" customFormat="1" ht="26.25" customHeight="1">
      <c r="A48" s="33"/>
      <c r="B48" s="476" t="s">
        <v>3388</v>
      </c>
      <c r="C48" s="477"/>
      <c r="D48" s="34"/>
      <c r="E48" s="260" t="s">
        <v>50</v>
      </c>
      <c r="F48" s="50"/>
    </row>
    <row r="49" spans="1:8" s="31" customFormat="1" ht="26.25" customHeight="1">
      <c r="A49" s="33"/>
      <c r="B49" s="476" t="s">
        <v>3353</v>
      </c>
      <c r="C49" s="477"/>
      <c r="D49" s="34"/>
      <c r="E49" s="260" t="s">
        <v>51</v>
      </c>
      <c r="F49" s="50"/>
    </row>
    <row r="50" spans="1:8" s="31" customFormat="1" ht="26.25" customHeight="1">
      <c r="A50" s="33"/>
      <c r="B50" s="476" t="s">
        <v>41</v>
      </c>
      <c r="C50" s="477"/>
      <c r="D50" s="34"/>
      <c r="E50" s="260" t="s">
        <v>52</v>
      </c>
      <c r="F50" s="50"/>
    </row>
    <row r="51" spans="1:8" s="31" customFormat="1" ht="26.25" customHeight="1">
      <c r="A51" s="33"/>
      <c r="B51" s="476" t="s">
        <v>3383</v>
      </c>
      <c r="C51" s="477"/>
      <c r="D51" s="34"/>
      <c r="E51" s="260" t="s">
        <v>53</v>
      </c>
      <c r="F51" s="50"/>
    </row>
    <row r="52" spans="1:8" s="31" customFormat="1" ht="26.25" customHeight="1">
      <c r="A52" s="33"/>
      <c r="B52" s="476" t="s">
        <v>3384</v>
      </c>
      <c r="C52" s="477"/>
      <c r="D52" s="34"/>
      <c r="E52" s="260" t="s">
        <v>54</v>
      </c>
      <c r="F52" s="50"/>
    </row>
    <row r="53" spans="1:8" s="31" customFormat="1" ht="26.25" customHeight="1">
      <c r="A53" s="33"/>
      <c r="B53" s="476" t="s">
        <v>3385</v>
      </c>
      <c r="C53" s="477"/>
      <c r="D53" s="34"/>
      <c r="E53" s="260" t="s">
        <v>55</v>
      </c>
      <c r="F53" s="50"/>
    </row>
    <row r="54" spans="1:8" s="31" customFormat="1" ht="26.25" customHeight="1">
      <c r="A54" s="33"/>
      <c r="B54" s="489" t="s">
        <v>3390</v>
      </c>
      <c r="C54" s="477"/>
      <c r="D54" s="34"/>
      <c r="E54" s="260" t="s">
        <v>3333</v>
      </c>
      <c r="F54" s="50"/>
    </row>
    <row r="55" spans="1:8" s="31" customFormat="1" ht="26.25" customHeight="1">
      <c r="A55" s="33"/>
      <c r="B55" s="476" t="s">
        <v>3335</v>
      </c>
      <c r="C55" s="477"/>
      <c r="D55" s="34"/>
      <c r="E55" s="260" t="s">
        <v>42</v>
      </c>
      <c r="F55" s="50"/>
    </row>
    <row r="56" spans="1:8" s="31" customFormat="1" ht="26.25" customHeight="1">
      <c r="A56" s="33"/>
      <c r="B56" s="476" t="s">
        <v>3386</v>
      </c>
      <c r="C56" s="477"/>
      <c r="D56" s="34"/>
      <c r="E56" s="260" t="s">
        <v>3338</v>
      </c>
      <c r="F56" s="50"/>
    </row>
    <row r="57" spans="1:8" s="31" customFormat="1" ht="26.25" customHeight="1">
      <c r="A57" s="33"/>
      <c r="B57" s="476" t="s">
        <v>3334</v>
      </c>
      <c r="C57" s="477"/>
      <c r="D57" s="34"/>
      <c r="E57" s="260" t="s">
        <v>3337</v>
      </c>
      <c r="F57" s="50"/>
    </row>
    <row r="58" spans="1:8" s="31" customFormat="1" ht="26.25" customHeight="1">
      <c r="A58" s="33"/>
      <c r="B58" s="476" t="s">
        <v>2585</v>
      </c>
      <c r="C58" s="477"/>
      <c r="D58" s="34"/>
      <c r="E58" s="260" t="s">
        <v>3336</v>
      </c>
      <c r="F58" s="50"/>
    </row>
    <row r="59" spans="1:8" s="31" customFormat="1" ht="42" customHeight="1">
      <c r="A59" s="33"/>
      <c r="B59" s="476" t="s">
        <v>43</v>
      </c>
      <c r="C59" s="477"/>
      <c r="D59" s="34"/>
      <c r="E59" s="350" t="s">
        <v>3389</v>
      </c>
      <c r="F59" s="50"/>
    </row>
    <row r="60" spans="1:8" s="31" customFormat="1" ht="26.25" customHeight="1">
      <c r="A60" s="33"/>
      <c r="B60" s="476" t="s">
        <v>44</v>
      </c>
      <c r="C60" s="477"/>
      <c r="D60" s="34"/>
      <c r="E60" s="344" t="s">
        <v>3387</v>
      </c>
      <c r="F60" s="50"/>
      <c r="H60" s="58"/>
    </row>
    <row r="61" spans="1:8" s="31" customFormat="1" ht="26.25" customHeight="1">
      <c r="A61" s="33"/>
      <c r="B61" s="476" t="s">
        <v>45</v>
      </c>
      <c r="C61" s="477"/>
      <c r="D61" s="59"/>
      <c r="E61" s="181" t="s">
        <v>56</v>
      </c>
      <c r="F61" s="50"/>
      <c r="H61" s="58"/>
    </row>
    <row r="62" spans="1:8" s="31" customFormat="1" ht="26.25" customHeight="1">
      <c r="A62" s="33"/>
      <c r="B62" s="476" t="s">
        <v>46</v>
      </c>
      <c r="C62" s="477"/>
      <c r="D62" s="59"/>
      <c r="E62" s="274"/>
      <c r="F62" s="50"/>
      <c r="H62" s="58"/>
    </row>
    <row r="63" spans="1:8" s="31" customFormat="1" ht="20.25" customHeight="1">
      <c r="A63" s="492" t="s">
        <v>2586</v>
      </c>
      <c r="B63" s="494"/>
      <c r="C63" s="495"/>
      <c r="D63" s="495"/>
      <c r="E63" s="495"/>
      <c r="F63" s="496"/>
      <c r="H63" s="3"/>
    </row>
    <row r="64" spans="1:8" s="31" customFormat="1" ht="20.25" customHeight="1">
      <c r="A64" s="493"/>
      <c r="B64" s="497"/>
      <c r="C64" s="498"/>
      <c r="D64" s="498"/>
      <c r="E64" s="498"/>
      <c r="F64" s="499"/>
      <c r="G64" s="57" t="s">
        <v>2489</v>
      </c>
      <c r="H64" s="57" t="s">
        <v>2489</v>
      </c>
    </row>
    <row r="65" spans="1:9" s="29" customFormat="1" ht="20.25" customHeight="1" thickBot="1">
      <c r="A65" s="165"/>
      <c r="B65" s="3"/>
      <c r="C65" s="3"/>
      <c r="D65" s="3"/>
      <c r="E65" s="3"/>
      <c r="F65" s="166"/>
      <c r="G65" s="57" t="s">
        <v>2489</v>
      </c>
      <c r="H65" s="57" t="s">
        <v>2489</v>
      </c>
    </row>
    <row r="66" spans="1:9" s="29" customFormat="1" ht="20.25" customHeight="1">
      <c r="A66" s="345"/>
      <c r="B66" s="346"/>
      <c r="C66" s="346"/>
      <c r="D66" s="346"/>
      <c r="E66" s="346"/>
      <c r="F66" s="347"/>
      <c r="G66" s="55" t="str">
        <f>IF($E$68="","NG","OK")</f>
        <v>NG</v>
      </c>
      <c r="H66" s="79" t="s">
        <v>3829</v>
      </c>
    </row>
    <row r="67" spans="1:9" s="29" customFormat="1" ht="20.25" customHeight="1">
      <c r="A67" s="348"/>
      <c r="B67" s="372"/>
      <c r="C67" s="372"/>
      <c r="D67" s="372"/>
      <c r="E67" s="372"/>
      <c r="F67" s="349"/>
      <c r="G67" s="57"/>
      <c r="H67" s="57"/>
    </row>
    <row r="68" spans="1:9" s="29" customFormat="1" ht="20.25" customHeight="1">
      <c r="A68" s="165" t="s">
        <v>3764</v>
      </c>
      <c r="B68" s="460" t="s">
        <v>3381</v>
      </c>
      <c r="C68" s="461"/>
      <c r="D68" s="462"/>
      <c r="E68" s="159"/>
      <c r="F68" s="167" t="s">
        <v>2489</v>
      </c>
      <c r="G68" s="29" t="str">
        <f>IF(B71="2回（1日+2日連続派遣）",3,MID(B71,4,1))</f>
        <v/>
      </c>
      <c r="H68" s="29" t="str">
        <f>MID(B71,1,1)</f>
        <v/>
      </c>
    </row>
    <row r="69" spans="1:9" s="29" customFormat="1" ht="20.25" customHeight="1">
      <c r="A69" s="165"/>
      <c r="B69" s="3"/>
      <c r="C69" s="3"/>
      <c r="D69" s="3"/>
      <c r="E69" s="3"/>
      <c r="F69" s="166"/>
      <c r="G69" s="57" t="str">
        <f>IF(G68="","",VALUE(G68))</f>
        <v/>
      </c>
      <c r="H69" s="57" t="str">
        <f>IF(H68="","",VALUE(H68))</f>
        <v/>
      </c>
    </row>
    <row r="70" spans="1:9" s="29" customFormat="1" ht="26">
      <c r="A70" s="335" t="s">
        <v>3379</v>
      </c>
      <c r="B70" s="182" t="s">
        <v>34</v>
      </c>
      <c r="C70" s="336" t="s">
        <v>2587</v>
      </c>
      <c r="D70" s="182" t="s">
        <v>2588</v>
      </c>
      <c r="E70" s="336" t="s">
        <v>2589</v>
      </c>
      <c r="F70" s="337" t="s">
        <v>2516</v>
      </c>
      <c r="G70" s="55" t="str">
        <f>IF($E$68="②オンラインのみの派遣","OK",IF(OR($G$69="",IF($G$69=1,COUNTIF($C$71:$F$71,""),IF($G$69=2,COUNTIF($C$71:$F$72,""),IF($G$69=3,COUNTIF($C$71:$F$73,""),"")))),"NG","OK"))</f>
        <v>NG</v>
      </c>
      <c r="H70" s="29" t="s">
        <v>3830</v>
      </c>
    </row>
    <row r="71" spans="1:9" s="29" customFormat="1" ht="20.25" customHeight="1">
      <c r="A71" s="183" t="s">
        <v>2590</v>
      </c>
      <c r="B71" s="500"/>
      <c r="C71" s="95"/>
      <c r="D71" s="73"/>
      <c r="E71" s="159"/>
      <c r="F71" s="51"/>
      <c r="G71" s="31" t="s">
        <v>2655</v>
      </c>
      <c r="H71" s="157" t="str">
        <f>IF(C71="","",C71)</f>
        <v/>
      </c>
      <c r="I71" s="61" t="str">
        <f>E71&amp;"("&amp;F71&amp;")"</f>
        <v>()</v>
      </c>
    </row>
    <row r="72" spans="1:9" s="29" customFormat="1" ht="20.25" customHeight="1">
      <c r="A72" s="185" t="s">
        <v>2591</v>
      </c>
      <c r="B72" s="501"/>
      <c r="C72" s="95"/>
      <c r="D72" s="73"/>
      <c r="E72" s="159"/>
      <c r="F72" s="51"/>
      <c r="G72" s="31" t="s">
        <v>2656</v>
      </c>
      <c r="H72" s="157" t="str">
        <f t="shared" ref="H72:H73" si="0">IF(C72="","",C72)</f>
        <v/>
      </c>
      <c r="I72" s="61" t="str">
        <f t="shared" ref="I72:I73" si="1">E72&amp;"("&amp;F72&amp;")"</f>
        <v>()</v>
      </c>
    </row>
    <row r="73" spans="1:9" s="29" customFormat="1" ht="20.25" customHeight="1">
      <c r="A73" s="186" t="s">
        <v>2592</v>
      </c>
      <c r="B73" s="502"/>
      <c r="C73" s="95"/>
      <c r="D73" s="73"/>
      <c r="E73" s="159"/>
      <c r="F73" s="51"/>
      <c r="G73" s="31" t="s">
        <v>2657</v>
      </c>
      <c r="H73" s="157" t="str">
        <f t="shared" si="0"/>
        <v/>
      </c>
      <c r="I73" s="61" t="str">
        <f t="shared" si="1"/>
        <v>()</v>
      </c>
    </row>
    <row r="74" spans="1:9" s="29" customFormat="1" ht="20.25" customHeight="1">
      <c r="A74" s="187"/>
      <c r="B74" s="368" t="s">
        <v>3377</v>
      </c>
      <c r="C74" s="368"/>
      <c r="D74" s="368"/>
      <c r="E74" s="368"/>
      <c r="F74" s="188"/>
      <c r="G74" s="78"/>
    </row>
    <row r="75" spans="1:9" s="29" customFormat="1" ht="20.25" customHeight="1">
      <c r="A75" s="54" t="s">
        <v>2593</v>
      </c>
      <c r="B75" s="171" t="s">
        <v>2594</v>
      </c>
      <c r="C75" s="465"/>
      <c r="D75" s="467"/>
      <c r="E75" s="81" t="s">
        <v>2595</v>
      </c>
      <c r="F75" s="82"/>
      <c r="G75" s="78"/>
    </row>
    <row r="76" spans="1:9" s="31" customFormat="1" ht="20.25" customHeight="1">
      <c r="A76" s="170" t="s">
        <v>2596</v>
      </c>
      <c r="B76" s="189" t="s">
        <v>2597</v>
      </c>
      <c r="C76" s="465"/>
      <c r="D76" s="466"/>
      <c r="E76" s="466"/>
      <c r="F76" s="503"/>
    </row>
    <row r="77" spans="1:9" s="29" customFormat="1" ht="20.25" customHeight="1" thickBot="1">
      <c r="A77" s="170"/>
      <c r="B77" s="190" t="s">
        <v>2598</v>
      </c>
      <c r="C77" s="504"/>
      <c r="D77" s="505"/>
      <c r="E77" s="505"/>
      <c r="F77" s="506"/>
      <c r="G77" s="328" t="str">
        <f>IF($E$68="②オンラインのみの派遣","OK",IF(COUNTIF($G$78:$G$80,"OK")=G69,"OK","NG"))</f>
        <v>NG</v>
      </c>
      <c r="H77" s="329" t="s">
        <v>2524</v>
      </c>
    </row>
    <row r="78" spans="1:9" s="29" customFormat="1" ht="20.25" customHeight="1" thickTop="1">
      <c r="A78" s="170"/>
      <c r="B78" s="174" t="s">
        <v>2599</v>
      </c>
      <c r="C78" s="490"/>
      <c r="D78" s="491"/>
      <c r="E78" s="81" t="s">
        <v>2595</v>
      </c>
      <c r="F78" s="83"/>
      <c r="G78" s="328" t="str">
        <f>IF($F$71="オンライン","OK",IF(COUNTIF($C$75:$C$77,"")+COUNTIF($F$75,"")&gt;0,"×","OK"))</f>
        <v>×</v>
      </c>
      <c r="H78" s="329" t="s">
        <v>3831</v>
      </c>
    </row>
    <row r="79" spans="1:9" s="29" customFormat="1" ht="20.25" customHeight="1">
      <c r="A79" s="191"/>
      <c r="B79" s="189" t="s">
        <v>2597</v>
      </c>
      <c r="C79" s="465"/>
      <c r="D79" s="466"/>
      <c r="E79" s="466"/>
      <c r="F79" s="503"/>
      <c r="G79" s="328" t="str">
        <f>IF($F$72="オンライン","OK",IF(COUNTIF($C$78:$C$80,"")+COUNTIF($F$78,"")&gt;0,"×","OK"))</f>
        <v>×</v>
      </c>
      <c r="H79" s="329" t="s">
        <v>3832</v>
      </c>
    </row>
    <row r="80" spans="1:9" s="29" customFormat="1" ht="20.25" customHeight="1" thickBot="1">
      <c r="A80" s="191"/>
      <c r="B80" s="190" t="s">
        <v>2598</v>
      </c>
      <c r="C80" s="504"/>
      <c r="D80" s="505"/>
      <c r="E80" s="505"/>
      <c r="F80" s="506"/>
      <c r="G80" s="328" t="str">
        <f>IF($F$73="オンライン","OK",IF(COUNTIF($C$81:$C$83,"")+COUNTIF($F$81,"")&gt;0,"×","OK"))</f>
        <v>×</v>
      </c>
      <c r="H80" s="329" t="s">
        <v>3833</v>
      </c>
    </row>
    <row r="81" spans="1:9" s="29" customFormat="1" ht="20.25" customHeight="1" thickTop="1">
      <c r="A81" s="191"/>
      <c r="B81" s="174" t="s">
        <v>2602</v>
      </c>
      <c r="C81" s="490"/>
      <c r="D81" s="491"/>
      <c r="E81" s="81" t="s">
        <v>2595</v>
      </c>
      <c r="F81" s="83"/>
      <c r="G81" s="57"/>
    </row>
    <row r="82" spans="1:9" s="29" customFormat="1" ht="20.25" customHeight="1">
      <c r="A82" s="170"/>
      <c r="B82" s="189" t="s">
        <v>2597</v>
      </c>
      <c r="C82" s="465"/>
      <c r="D82" s="466"/>
      <c r="E82" s="466"/>
      <c r="F82" s="503"/>
      <c r="G82" s="57"/>
    </row>
    <row r="83" spans="1:9" s="29" customFormat="1" ht="20.25" customHeight="1" thickBot="1">
      <c r="A83" s="192"/>
      <c r="B83" s="190" t="s">
        <v>2598</v>
      </c>
      <c r="C83" s="504"/>
      <c r="D83" s="505"/>
      <c r="E83" s="505"/>
      <c r="F83" s="506"/>
    </row>
    <row r="84" spans="1:9" s="29" customFormat="1" ht="42" customHeight="1" thickTop="1">
      <c r="A84" s="262"/>
      <c r="B84" s="3"/>
      <c r="C84" s="3"/>
      <c r="D84" s="3"/>
      <c r="E84" s="3"/>
      <c r="F84" s="166"/>
      <c r="G84" s="29" t="str">
        <f>IF(C85="10日",10,MID(C85,1,1))</f>
        <v/>
      </c>
      <c r="H84" s="29" t="str">
        <f>IF(G84="","",VALUE(G84))</f>
        <v/>
      </c>
    </row>
    <row r="85" spans="1:9" s="29" customFormat="1" ht="24.75" customHeight="1">
      <c r="A85" s="335" t="s">
        <v>3380</v>
      </c>
      <c r="B85" s="182" t="s">
        <v>2636</v>
      </c>
      <c r="C85" s="263"/>
      <c r="D85" s="373" t="str">
        <f>H97</f>
        <v/>
      </c>
      <c r="E85" s="3"/>
      <c r="F85" s="264" t="s">
        <v>2637</v>
      </c>
      <c r="G85" s="55" t="str">
        <f>IF($E$68="①実地を含む最大3日間の派遣","OK",IF(OR($H$84="",IF($H$84=1,COUNTIF($B87:$F87,""),
IF($H$84=2,COUNTIF($B87:$F88,""),
IF($H$84=3,COUNTIF($B87:$F89,""),
IF($H$84=4,COUNTIF($B87:$F90,""),
IF($H$84=5,COUNTIF($B87:$F91,""),
IF($H$84=6,COUNTIF($B87:$F92,""),
IF($H$84=7,COUNTIF($B87:$F93,""),
IF($H$84=8,COUNTIF($B87:$F94,""),
IF($H$84=9,COUNTIF($B87:$F95,""),
IF($H$84=10,COUNTIF($B87:$F96,""),
""))))))))))&gt;0),"NG","OK"))</f>
        <v>NG</v>
      </c>
      <c r="H85" s="29" t="s">
        <v>3834</v>
      </c>
    </row>
    <row r="86" spans="1:9" s="29" customFormat="1" ht="20.25" customHeight="1">
      <c r="A86" s="183" t="s">
        <v>2590</v>
      </c>
      <c r="B86" s="182" t="s">
        <v>2638</v>
      </c>
      <c r="C86" s="182" t="s">
        <v>2639</v>
      </c>
      <c r="D86" s="182" t="s">
        <v>2640</v>
      </c>
      <c r="E86" s="182" t="s">
        <v>2641</v>
      </c>
      <c r="F86" s="265" t="s">
        <v>2642</v>
      </c>
      <c r="G86" s="55" t="s">
        <v>2658</v>
      </c>
    </row>
    <row r="87" spans="1:9" s="29" customFormat="1" ht="20.25" customHeight="1">
      <c r="A87" s="266" t="s">
        <v>2525</v>
      </c>
      <c r="B87" s="275"/>
      <c r="C87" s="267"/>
      <c r="D87" s="268"/>
      <c r="E87" s="269"/>
      <c r="F87" s="270" t="str">
        <f>IF(OR($D87="",$E87=""),"",ROUND(G87,0)&amp;"分("&amp;H87&amp;"時間)")</f>
        <v/>
      </c>
      <c r="G87" s="55" t="str">
        <f>IF(OR($D87="",$E87=""),"",($E87-$D87)*1440)</f>
        <v/>
      </c>
      <c r="H87" s="29" t="str">
        <f>IF(OR($D87="",$E87=""),"",IF(AND($G87&lt;30),1,MIN(ROUNDDOWN(($G87+30)/60,0),7)))</f>
        <v/>
      </c>
      <c r="I87" s="157">
        <f>IF($E$68="①実地を含む最大3日間の派遣",C71,B87)</f>
        <v>0</v>
      </c>
    </row>
    <row r="88" spans="1:9" s="29" customFormat="1" ht="20.25" customHeight="1">
      <c r="A88" s="271" t="s">
        <v>2529</v>
      </c>
      <c r="B88" s="275"/>
      <c r="C88" s="267"/>
      <c r="D88" s="268"/>
      <c r="E88" s="269"/>
      <c r="F88" s="270" t="str">
        <f>IF(OR($D88="",$E88=""),"",ROUND(G88,0)&amp;"分("&amp;H88&amp;"時間)")</f>
        <v/>
      </c>
      <c r="G88" s="55" t="str">
        <f t="shared" ref="G88:G96" si="2">IF(OR($D88="",$E88=""),"",($E88-$D88)*1440)</f>
        <v/>
      </c>
      <c r="H88" s="29" t="str">
        <f t="shared" ref="H88:H96" si="3">IF(OR($D88="",$E88=""),"",IF(AND($G88&lt;30),1,MIN(ROUNDDOWN(($G88+30)/60,0),7)))</f>
        <v/>
      </c>
      <c r="I88" s="157">
        <f t="shared" ref="I88:I89" si="4">IF($E$68="①実地を含む最大3日間の派遣",C72,B88)</f>
        <v>0</v>
      </c>
    </row>
    <row r="89" spans="1:9" s="29" customFormat="1" ht="20.25" customHeight="1">
      <c r="A89" s="271" t="s">
        <v>2530</v>
      </c>
      <c r="B89" s="275"/>
      <c r="C89" s="267"/>
      <c r="D89" s="268"/>
      <c r="E89" s="269"/>
      <c r="F89" s="270" t="str">
        <f t="shared" ref="F89:F96" si="5">IF(OR($D89="",$E89=""),"",ROUND(G89,0)&amp;"分("&amp;H89&amp;"時間)")</f>
        <v/>
      </c>
      <c r="G89" s="55" t="str">
        <f t="shared" si="2"/>
        <v/>
      </c>
      <c r="H89" s="29" t="str">
        <f t="shared" si="3"/>
        <v/>
      </c>
      <c r="I89" s="157">
        <f t="shared" si="4"/>
        <v>0</v>
      </c>
    </row>
    <row r="90" spans="1:9" s="29" customFormat="1" ht="20.25" customHeight="1">
      <c r="A90" s="271" t="s">
        <v>2643</v>
      </c>
      <c r="B90" s="275"/>
      <c r="C90" s="267"/>
      <c r="D90" s="268"/>
      <c r="E90" s="269"/>
      <c r="F90" s="270" t="str">
        <f t="shared" si="5"/>
        <v/>
      </c>
      <c r="G90" s="55" t="str">
        <f t="shared" si="2"/>
        <v/>
      </c>
      <c r="H90" s="29" t="str">
        <f t="shared" si="3"/>
        <v/>
      </c>
      <c r="I90" s="157">
        <f>IF($E$68="①実地を含む最大3日間の派遣","",B90)</f>
        <v>0</v>
      </c>
    </row>
    <row r="91" spans="1:9" s="29" customFormat="1" ht="20.25" customHeight="1">
      <c r="A91" s="271" t="s">
        <v>2644</v>
      </c>
      <c r="B91" s="275"/>
      <c r="C91" s="267"/>
      <c r="D91" s="268"/>
      <c r="E91" s="269"/>
      <c r="F91" s="270" t="str">
        <f t="shared" si="5"/>
        <v/>
      </c>
      <c r="G91" s="55" t="str">
        <f t="shared" si="2"/>
        <v/>
      </c>
      <c r="H91" s="29" t="str">
        <f t="shared" si="3"/>
        <v/>
      </c>
      <c r="I91" s="157">
        <f t="shared" ref="I91:I96" si="6">IF($E$68="①実地を含む最大3日間の派遣","",B91)</f>
        <v>0</v>
      </c>
    </row>
    <row r="92" spans="1:9" s="29" customFormat="1" ht="20.25" customHeight="1">
      <c r="A92" s="271" t="s">
        <v>2645</v>
      </c>
      <c r="B92" s="275"/>
      <c r="C92" s="267"/>
      <c r="D92" s="268"/>
      <c r="E92" s="269"/>
      <c r="F92" s="270" t="str">
        <f t="shared" si="5"/>
        <v/>
      </c>
      <c r="G92" s="55" t="str">
        <f t="shared" si="2"/>
        <v/>
      </c>
      <c r="H92" s="29" t="str">
        <f t="shared" si="3"/>
        <v/>
      </c>
      <c r="I92" s="157">
        <f t="shared" si="6"/>
        <v>0</v>
      </c>
    </row>
    <row r="93" spans="1:9" s="29" customFormat="1" ht="20.25" customHeight="1">
      <c r="A93" s="271" t="s">
        <v>2646</v>
      </c>
      <c r="B93" s="275"/>
      <c r="C93" s="267"/>
      <c r="D93" s="268"/>
      <c r="E93" s="269"/>
      <c r="F93" s="270" t="str">
        <f t="shared" si="5"/>
        <v/>
      </c>
      <c r="G93" s="55" t="str">
        <f t="shared" si="2"/>
        <v/>
      </c>
      <c r="H93" s="29" t="str">
        <f t="shared" si="3"/>
        <v/>
      </c>
      <c r="I93" s="157">
        <f t="shared" si="6"/>
        <v>0</v>
      </c>
    </row>
    <row r="94" spans="1:9" s="29" customFormat="1" ht="20.25" customHeight="1">
      <c r="A94" s="271" t="s">
        <v>2647</v>
      </c>
      <c r="B94" s="275"/>
      <c r="C94" s="267"/>
      <c r="D94" s="268"/>
      <c r="E94" s="269"/>
      <c r="F94" s="270" t="str">
        <f t="shared" si="5"/>
        <v/>
      </c>
      <c r="G94" s="55" t="str">
        <f t="shared" si="2"/>
        <v/>
      </c>
      <c r="H94" s="29" t="str">
        <f t="shared" si="3"/>
        <v/>
      </c>
      <c r="I94" s="157">
        <f t="shared" si="6"/>
        <v>0</v>
      </c>
    </row>
    <row r="95" spans="1:9" s="29" customFormat="1" ht="20.25" customHeight="1">
      <c r="A95" s="271" t="s">
        <v>2648</v>
      </c>
      <c r="B95" s="275"/>
      <c r="C95" s="267"/>
      <c r="D95" s="268"/>
      <c r="E95" s="269"/>
      <c r="F95" s="270" t="str">
        <f t="shared" si="5"/>
        <v/>
      </c>
      <c r="G95" s="55" t="str">
        <f t="shared" si="2"/>
        <v/>
      </c>
      <c r="H95" s="29" t="str">
        <f t="shared" si="3"/>
        <v/>
      </c>
      <c r="I95" s="157">
        <f t="shared" si="6"/>
        <v>0</v>
      </c>
    </row>
    <row r="96" spans="1:9" s="29" customFormat="1" ht="20.25" customHeight="1">
      <c r="A96" s="272" t="s">
        <v>2649</v>
      </c>
      <c r="B96" s="275"/>
      <c r="C96" s="267"/>
      <c r="D96" s="268"/>
      <c r="E96" s="269"/>
      <c r="F96" s="270" t="str">
        <f t="shared" si="5"/>
        <v/>
      </c>
      <c r="G96" s="55" t="str">
        <f t="shared" si="2"/>
        <v/>
      </c>
      <c r="H96" s="29" t="str">
        <f t="shared" si="3"/>
        <v/>
      </c>
      <c r="I96" s="157">
        <f t="shared" si="6"/>
        <v>0</v>
      </c>
    </row>
    <row r="97" spans="1:9" s="29" customFormat="1" ht="20.25" customHeight="1">
      <c r="A97" s="262"/>
      <c r="B97" s="368" t="s">
        <v>3377</v>
      </c>
      <c r="C97" s="3"/>
      <c r="D97" s="3"/>
      <c r="E97" s="3"/>
      <c r="F97" s="166"/>
      <c r="G97" s="55">
        <f>SUM(H87:H96)</f>
        <v>0</v>
      </c>
      <c r="H97" s="29" t="str">
        <f>IF(G97&gt;21,"合計21時間を超えています","")</f>
        <v/>
      </c>
      <c r="I97" s="29" t="str">
        <f>IF($E$68="①実地を含む最大3日間の派遣",I71,C87&amp;"(オンライン)")</f>
        <v>(オンライン)</v>
      </c>
    </row>
    <row r="98" spans="1:9" s="29" customFormat="1" ht="20.25" customHeight="1">
      <c r="A98" s="262"/>
      <c r="B98" s="3"/>
      <c r="C98" s="3"/>
      <c r="D98" s="3"/>
      <c r="E98" s="3"/>
      <c r="F98" s="166"/>
      <c r="G98" s="55"/>
      <c r="I98" s="29" t="str">
        <f>IF($E$68="①実地を含む最大3日間の派遣",I72,C88&amp;"(オンライン)")</f>
        <v>(オンライン)</v>
      </c>
    </row>
    <row r="99" spans="1:9" s="29" customFormat="1" ht="20.25" customHeight="1">
      <c r="A99" s="54" t="s">
        <v>2604</v>
      </c>
      <c r="B99" s="194" t="s">
        <v>2605</v>
      </c>
      <c r="C99" s="465"/>
      <c r="D99" s="466"/>
      <c r="E99" s="467"/>
      <c r="F99" s="193"/>
      <c r="I99" s="29" t="str">
        <f t="shared" ref="I99:I106" si="7">IF($E$68="①実地を含む最大3日間の派遣",I73,C89&amp;"(オンライン)")</f>
        <v>(オンライン)</v>
      </c>
    </row>
    <row r="100" spans="1:9" s="29" customFormat="1" ht="20.25" customHeight="1">
      <c r="A100" s="170" t="s">
        <v>2533</v>
      </c>
      <c r="B100" s="507" t="s">
        <v>2606</v>
      </c>
      <c r="C100" s="96"/>
      <c r="D100" s="509" t="str">
        <f>IF(C100="○希望する","下記へ理由と希望するアドバイザーを入力ください。","")</f>
        <v/>
      </c>
      <c r="E100" s="510"/>
      <c r="F100" s="193"/>
      <c r="G100" s="57"/>
      <c r="I100" s="29" t="str">
        <f t="shared" si="7"/>
        <v>(オンライン)</v>
      </c>
    </row>
    <row r="101" spans="1:9" s="29" customFormat="1" ht="20.25" customHeight="1">
      <c r="A101" s="170"/>
      <c r="B101" s="508"/>
      <c r="C101" s="511"/>
      <c r="D101" s="512"/>
      <c r="E101" s="513"/>
      <c r="F101" s="193"/>
      <c r="G101" s="55" t="str">
        <f>IF(OR($C$99=リスト!$A$13),"OK",IF(OR(COUNTIF($C$103:$C$104,"")&gt;0,AND(NOT($D$103=""),$D$104=""),AND(NOT($E$103=""),$E$104="")),"NG","OK"))</f>
        <v>NG</v>
      </c>
      <c r="H101" s="29" t="s">
        <v>2604</v>
      </c>
      <c r="I101" s="29" t="str">
        <f t="shared" si="7"/>
        <v>(オンライン)</v>
      </c>
    </row>
    <row r="102" spans="1:9" s="29" customFormat="1" ht="20.25" customHeight="1">
      <c r="A102" s="170"/>
      <c r="B102" s="194" t="s">
        <v>2607</v>
      </c>
      <c r="C102" s="195" t="s">
        <v>60</v>
      </c>
      <c r="D102" s="171" t="s">
        <v>2608</v>
      </c>
      <c r="E102" s="84" t="s">
        <v>62</v>
      </c>
      <c r="F102" s="193"/>
      <c r="G102" s="55"/>
      <c r="I102" s="29" t="str">
        <f t="shared" si="7"/>
        <v>(オンライン)</v>
      </c>
    </row>
    <row r="103" spans="1:9" s="29" customFormat="1" ht="20.25" customHeight="1">
      <c r="A103" s="170"/>
      <c r="B103" s="194" t="s">
        <v>2609</v>
      </c>
      <c r="D103" s="97"/>
      <c r="E103" s="98"/>
      <c r="F103" s="193"/>
      <c r="G103" s="55"/>
      <c r="I103" s="29" t="str">
        <f t="shared" si="7"/>
        <v>(オンライン)</v>
      </c>
    </row>
    <row r="104" spans="1:9" s="29" customFormat="1" ht="20.25" customHeight="1" thickBot="1">
      <c r="A104" s="56"/>
      <c r="B104" s="196" t="s">
        <v>61</v>
      </c>
      <c r="C104" s="97"/>
      <c r="D104" s="97"/>
      <c r="E104" s="98"/>
      <c r="F104" s="193"/>
      <c r="G104" s="55"/>
      <c r="I104" s="29" t="str">
        <f t="shared" si="7"/>
        <v>(オンライン)</v>
      </c>
    </row>
    <row r="105" spans="1:9" s="29" customFormat="1" ht="20.25" customHeight="1" thickBot="1">
      <c r="A105" s="99" t="s">
        <v>2610</v>
      </c>
      <c r="B105" s="197"/>
      <c r="C105" s="465"/>
      <c r="D105" s="466"/>
      <c r="E105" s="467"/>
      <c r="F105" s="166"/>
      <c r="G105" s="76" t="str">
        <f>IF($C$99=リスト!$A$11,"指名",IF($C$99=リスト!$A$12,"希望",IF($C$99=リスト!$A$13,"事務局一任","")))</f>
        <v/>
      </c>
      <c r="I105" s="29" t="str">
        <f t="shared" si="7"/>
        <v>(オンライン)</v>
      </c>
    </row>
    <row r="106" spans="1:9" s="29" customFormat="1" ht="20.25" customHeight="1">
      <c r="A106" s="99" t="s">
        <v>2611</v>
      </c>
      <c r="B106" s="100"/>
      <c r="C106" s="155"/>
      <c r="D106" s="156"/>
      <c r="E106" s="374"/>
      <c r="F106" s="67"/>
      <c r="G106" s="57">
        <f>+COUNTIF(E71:E73,"*講演*")+COUNTIF(C87:C96,"*講演*")</f>
        <v>0</v>
      </c>
      <c r="I106" s="29" t="str">
        <f t="shared" si="7"/>
        <v>(オンライン)</v>
      </c>
    </row>
    <row r="107" spans="1:9" s="29" customFormat="1" ht="20.25" customHeight="1">
      <c r="A107" s="101" t="s">
        <v>2612</v>
      </c>
      <c r="B107" s="514"/>
      <c r="C107" s="515"/>
      <c r="D107" s="516"/>
      <c r="E107" s="61"/>
      <c r="F107" s="68"/>
      <c r="G107" s="57" t="str">
        <f>IF(G106&gt;=1,"講演有","講演無")</f>
        <v>講演無</v>
      </c>
    </row>
    <row r="108" spans="1:9" s="31" customFormat="1" ht="20.25" customHeight="1">
      <c r="A108" s="198" t="s">
        <v>2613</v>
      </c>
      <c r="B108" s="3"/>
      <c r="C108" s="371"/>
      <c r="D108" s="3"/>
      <c r="E108" s="3"/>
      <c r="F108" s="166"/>
      <c r="G108" s="57"/>
    </row>
    <row r="109" spans="1:9" s="29" customFormat="1" ht="20.25" customHeight="1">
      <c r="A109" s="165"/>
      <c r="B109" s="3"/>
      <c r="C109" s="371"/>
      <c r="D109" s="3"/>
      <c r="E109" s="3"/>
      <c r="F109" s="166"/>
    </row>
    <row r="110" spans="1:9" s="29" customFormat="1" ht="20.25" customHeight="1">
      <c r="A110" s="165" t="s">
        <v>2632</v>
      </c>
      <c r="B110" s="3"/>
      <c r="C110" s="371"/>
      <c r="D110" s="3"/>
      <c r="E110" s="3"/>
      <c r="F110" s="166"/>
      <c r="G110" s="57"/>
    </row>
    <row r="111" spans="1:9" s="29" customFormat="1" ht="20.25" customHeight="1">
      <c r="A111" s="517" t="s">
        <v>2615</v>
      </c>
      <c r="B111" s="518"/>
      <c r="C111" s="519"/>
      <c r="D111" s="520"/>
      <c r="E111" s="521"/>
      <c r="F111" s="166"/>
      <c r="G111" s="55" t="str">
        <f>IF($D$111="","NG","OK")</f>
        <v>NG</v>
      </c>
      <c r="H111" s="79" t="s">
        <v>3835</v>
      </c>
    </row>
    <row r="112" spans="1:9" s="29" customFormat="1" ht="20.25" customHeight="1">
      <c r="A112" s="165"/>
      <c r="B112" s="3"/>
      <c r="C112" s="371"/>
      <c r="D112" s="3"/>
      <c r="E112" s="3"/>
      <c r="F112" s="166"/>
      <c r="G112" s="57"/>
    </row>
    <row r="113" spans="1:8" s="29" customFormat="1" ht="20.25" customHeight="1">
      <c r="A113" s="187" t="s">
        <v>2633</v>
      </c>
      <c r="B113" s="375"/>
      <c r="C113" s="375"/>
      <c r="D113" s="375"/>
      <c r="E113" s="375"/>
      <c r="F113" s="188"/>
    </row>
    <row r="114" spans="1:8" s="29" customFormat="1" ht="20.25" customHeight="1">
      <c r="A114" s="200" t="s">
        <v>2617</v>
      </c>
      <c r="B114" s="201"/>
      <c r="C114" s="202"/>
      <c r="D114" s="520"/>
      <c r="E114" s="521"/>
      <c r="F114" s="188"/>
      <c r="G114" s="55" t="str">
        <f>IF($D$114="","NG","OK")</f>
        <v>NG</v>
      </c>
      <c r="H114" s="79" t="s">
        <v>3836</v>
      </c>
    </row>
    <row r="115" spans="1:8" s="31" customFormat="1" ht="20.25" customHeight="1">
      <c r="A115" s="187"/>
      <c r="B115" s="368" t="s">
        <v>2618</v>
      </c>
      <c r="C115" s="376"/>
      <c r="D115" s="368"/>
      <c r="E115" s="368"/>
      <c r="F115" s="188"/>
    </row>
    <row r="116" spans="1:8" s="31" customFormat="1" ht="20.25" customHeight="1">
      <c r="A116" s="187"/>
      <c r="B116" s="368" t="s">
        <v>2619</v>
      </c>
      <c r="C116" s="376"/>
      <c r="D116" s="368"/>
      <c r="E116" s="368"/>
      <c r="F116" s="188"/>
    </row>
    <row r="117" spans="1:8" s="31" customFormat="1" ht="20.25" customHeight="1">
      <c r="A117" s="187"/>
      <c r="B117" s="368" t="s">
        <v>2620</v>
      </c>
      <c r="C117" s="376"/>
      <c r="D117" s="368"/>
      <c r="E117" s="368"/>
      <c r="F117" s="188"/>
    </row>
    <row r="118" spans="1:8" s="31" customFormat="1" ht="20.25" customHeight="1" thickBot="1">
      <c r="A118" s="377"/>
      <c r="B118" s="378" t="s">
        <v>2621</v>
      </c>
      <c r="C118" s="379"/>
      <c r="D118" s="378"/>
      <c r="E118" s="378"/>
      <c r="F118" s="380"/>
    </row>
    <row r="119" spans="1:8" s="327" customFormat="1" ht="22.5" customHeight="1">
      <c r="A119" s="325"/>
      <c r="B119" s="258"/>
      <c r="C119" s="258"/>
      <c r="D119" s="258"/>
      <c r="E119" s="258"/>
      <c r="F119" s="258"/>
      <c r="G119" s="326"/>
    </row>
    <row r="120" spans="1:8" s="327" customFormat="1" ht="22.5" customHeight="1">
      <c r="B120" s="330" t="str">
        <f>IF(COUNTIF($G$1:$G$118,"NG")&gt;0,"未記入のセルが有ります。以下の項目に水色と黄色のセルが残っていないかご確認下さい。","")</f>
        <v>未記入のセルが有ります。以下の項目に水色と黄色のセルが残っていないかご確認下さい。</v>
      </c>
      <c r="C120" s="330"/>
      <c r="D120" s="330"/>
      <c r="E120" s="330"/>
      <c r="F120" s="258"/>
      <c r="G120" s="258"/>
    </row>
    <row r="121" spans="1:8" s="327" customFormat="1" ht="22.5" customHeight="1">
      <c r="B121" s="331" t="str">
        <f>IF(NOT($D$125=""),$D$125,"")</f>
        <v>２－７．</v>
      </c>
      <c r="C121" s="330" t="str">
        <f>IF(NOT($D$125=""),"については最低一つは選択して下さい。","")</f>
        <v>については最低一つは選択して下さい。</v>
      </c>
      <c r="D121" s="330"/>
      <c r="E121" s="330"/>
      <c r="F121" s="258"/>
      <c r="G121" s="258"/>
    </row>
    <row r="122" spans="1:8" s="327" customFormat="1" ht="22.5" customHeight="1">
      <c r="A122" s="332"/>
      <c r="B122" s="333" t="str">
        <f>IF($G$1="NG",$H$1,"")</f>
        <v>申込日</v>
      </c>
      <c r="C122" s="333" t="str">
        <f>IF($G$12="NG",$H$12,"")</f>
        <v>派遣申請の研修</v>
      </c>
      <c r="D122" s="333" t="str">
        <f>IF($G$13="NG",$H$13,"")</f>
        <v>派遣申請者向け説明会(動画)</v>
      </c>
      <c r="E122" s="333"/>
      <c r="F122" s="334"/>
      <c r="G122" s="258"/>
    </row>
    <row r="123" spans="1:8" s="327" customFormat="1" ht="22.5" customHeight="1">
      <c r="A123" s="332"/>
      <c r="B123" s="333" t="str">
        <f>IF($G$15="NG",$H$15,"")</f>
        <v>１－１．</v>
      </c>
      <c r="C123" s="333" t="str">
        <f>IF($G$22="NG",$H$22,"")</f>
        <v>１－２．</v>
      </c>
      <c r="D123" s="333"/>
      <c r="E123" s="333"/>
      <c r="F123" s="334"/>
      <c r="G123" s="258"/>
    </row>
    <row r="124" spans="1:8" s="327" customFormat="1" ht="22.5" customHeight="1">
      <c r="A124" s="332"/>
      <c r="B124" s="333" t="str">
        <f>IF($G$27="NG",$H$27,"")</f>
        <v>２－１．</v>
      </c>
      <c r="C124" s="333" t="str">
        <f>IF($G$28="NG",$H$28,"")</f>
        <v>２－２．</v>
      </c>
      <c r="D124" s="333" t="str">
        <f>IF($G$32="NG",$H$32,"")</f>
        <v>２－３．</v>
      </c>
      <c r="E124" s="333" t="str">
        <f>IF($G$33="NG",$H$33,"")</f>
        <v>２－４．</v>
      </c>
      <c r="F124" s="334"/>
      <c r="G124" s="258"/>
    </row>
    <row r="125" spans="1:8" s="327" customFormat="1" ht="22.5" customHeight="1">
      <c r="A125" s="332"/>
      <c r="B125" s="333" t="str">
        <f>IF($G$36="NG",$H$36,"")</f>
        <v>２－５．</v>
      </c>
      <c r="C125" s="333" t="str">
        <f>IF($G$39="NG",$H$39,"")</f>
        <v>２－６．</v>
      </c>
      <c r="D125" s="333" t="str">
        <f>IF($G$44="NG",$H$44,"")</f>
        <v>２－７．</v>
      </c>
      <c r="F125" s="334" t="str">
        <f>IF($G$95="NG",$H$95,"")</f>
        <v/>
      </c>
      <c r="G125" s="258"/>
    </row>
    <row r="126" spans="1:8" s="327" customFormat="1" ht="22.5" customHeight="1">
      <c r="A126" s="332"/>
      <c r="B126" s="333" t="str">
        <f>IF($G$66="NG",$H$66,"")</f>
        <v>３．派遣形態</v>
      </c>
      <c r="C126" s="334" t="str">
        <f>IF($G$70="NG",$H$70,"")</f>
        <v>３．対応希望①</v>
      </c>
      <c r="D126" s="334" t="str">
        <f>IF($G$77="NG",$H$77,"")</f>
        <v>３－２．</v>
      </c>
      <c r="E126" s="334" t="str">
        <f>IF($G$85="NG",$H$85,"")</f>
        <v>３．対応希望②</v>
      </c>
      <c r="F126" s="334" t="str">
        <f>IF($G$101="NG",$H$101,"")</f>
        <v>３－３．</v>
      </c>
      <c r="G126" s="258"/>
    </row>
    <row r="127" spans="1:8" s="327" customFormat="1" ht="22.5" customHeight="1">
      <c r="A127" s="332"/>
      <c r="B127" s="334" t="str">
        <f>IF($G$111="NG",$H$111,"")</f>
        <v>４．</v>
      </c>
      <c r="C127" s="334" t="str">
        <f>IF($G$114="NG",$H$114,"")</f>
        <v>５．</v>
      </c>
      <c r="D127" s="334" t="str">
        <f>IF(G107="講演無","",IF($G$103="NG",$H$103,""))</f>
        <v/>
      </c>
      <c r="E127" s="334" t="str">
        <f>IF(G107="講演無","",IF(F116="NG",G114,""))</f>
        <v/>
      </c>
      <c r="F127" s="334"/>
      <c r="G127" s="326"/>
    </row>
    <row r="128" spans="1:8" s="327" customFormat="1" ht="22.5" customHeight="1">
      <c r="A128" s="325"/>
      <c r="B128" s="258"/>
      <c r="C128" s="258"/>
      <c r="D128" s="258"/>
      <c r="E128" s="258"/>
      <c r="F128" s="258"/>
      <c r="G128" s="326"/>
    </row>
    <row r="129" spans="1:7" s="327" customFormat="1" ht="22.5" customHeight="1">
      <c r="A129" s="325"/>
      <c r="B129" s="258"/>
      <c r="C129" s="258"/>
      <c r="D129" s="258"/>
      <c r="E129" s="258"/>
      <c r="F129" s="258"/>
      <c r="G129" s="326"/>
    </row>
    <row r="130" spans="1:7" ht="27.75" customHeight="1"/>
  </sheetData>
  <sheetProtection algorithmName="SHA-512" hashValue="Liwk0SVpMsUVl6udcku7zaXCTsfU7JMoRczm25amUytPneod+Lc/r+xq0D6ec1mw2UXuAO2rygWAN+Q7WBH7pw==" saltValue="lbYB9Tk8grPcIU/YlVb8Ew==" spinCount="100000" sheet="1" formatRows="0" autoFilter="0"/>
  <dataConsolidate/>
  <mergeCells count="59">
    <mergeCell ref="C105:E105"/>
    <mergeCell ref="B107:D107"/>
    <mergeCell ref="A111:C111"/>
    <mergeCell ref="D111:E111"/>
    <mergeCell ref="D114:E114"/>
    <mergeCell ref="C82:F82"/>
    <mergeCell ref="C83:F83"/>
    <mergeCell ref="C99:E99"/>
    <mergeCell ref="B100:B101"/>
    <mergeCell ref="D100:E100"/>
    <mergeCell ref="C101:E101"/>
    <mergeCell ref="C81:D81"/>
    <mergeCell ref="B62:C62"/>
    <mergeCell ref="A63:A64"/>
    <mergeCell ref="B63:F64"/>
    <mergeCell ref="B68:D68"/>
    <mergeCell ref="B71:B73"/>
    <mergeCell ref="C75:D75"/>
    <mergeCell ref="C76:F76"/>
    <mergeCell ref="C77:F77"/>
    <mergeCell ref="C78:D78"/>
    <mergeCell ref="C79:F79"/>
    <mergeCell ref="C80:F80"/>
    <mergeCell ref="B61:C61"/>
    <mergeCell ref="B50:C50"/>
    <mergeCell ref="B51:C51"/>
    <mergeCell ref="B52:C52"/>
    <mergeCell ref="B53:C53"/>
    <mergeCell ref="B54:C54"/>
    <mergeCell ref="B55:C55"/>
    <mergeCell ref="B56:C56"/>
    <mergeCell ref="B57:C57"/>
    <mergeCell ref="B58:C58"/>
    <mergeCell ref="B59:C59"/>
    <mergeCell ref="B60:C60"/>
    <mergeCell ref="B49:C49"/>
    <mergeCell ref="A33:F33"/>
    <mergeCell ref="A34:F35"/>
    <mergeCell ref="A36:F36"/>
    <mergeCell ref="A37:F38"/>
    <mergeCell ref="A39:F39"/>
    <mergeCell ref="A40:F43"/>
    <mergeCell ref="B44:F44"/>
    <mergeCell ref="B45:C45"/>
    <mergeCell ref="B46:C46"/>
    <mergeCell ref="B47:C47"/>
    <mergeCell ref="B48:C48"/>
    <mergeCell ref="E32:F32"/>
    <mergeCell ref="A1:F1"/>
    <mergeCell ref="J2:M3"/>
    <mergeCell ref="E3:F3"/>
    <mergeCell ref="A5:F5"/>
    <mergeCell ref="A6:F7"/>
    <mergeCell ref="B8:D8"/>
    <mergeCell ref="B9:D9"/>
    <mergeCell ref="B13:C13"/>
    <mergeCell ref="B17:D17"/>
    <mergeCell ref="A20:B20"/>
    <mergeCell ref="B28:F29"/>
  </mergeCells>
  <phoneticPr fontId="9"/>
  <conditionalFormatting sqref="A34">
    <cfRule type="expression" dxfId="263" priority="14">
      <formula>$A$34=""</formula>
    </cfRule>
  </conditionalFormatting>
  <conditionalFormatting sqref="A37">
    <cfRule type="expression" dxfId="262" priority="13">
      <formula>$A$37=""</formula>
    </cfRule>
  </conditionalFormatting>
  <conditionalFormatting sqref="A40:A43">
    <cfRule type="expression" dxfId="261" priority="96">
      <formula>$A$40=""</formula>
    </cfRule>
  </conditionalFormatting>
  <conditionalFormatting sqref="A107:D107">
    <cfRule type="expression" dxfId="260" priority="60">
      <formula>$D$106="調整不可"</formula>
    </cfRule>
  </conditionalFormatting>
  <conditionalFormatting sqref="A105:E105 A106:D107">
    <cfRule type="expression" dxfId="259" priority="8">
      <formula>$G$105="指名"</formula>
    </cfRule>
  </conditionalFormatting>
  <conditionalFormatting sqref="A105:E105">
    <cfRule type="expression" dxfId="258" priority="29">
      <formula>$G$105&lt;&gt;"事務局一任"</formula>
    </cfRule>
  </conditionalFormatting>
  <conditionalFormatting sqref="A23:F24">
    <cfRule type="expression" dxfId="257" priority="91">
      <formula>$G$16=""</formula>
    </cfRule>
  </conditionalFormatting>
  <conditionalFormatting sqref="A70:F83">
    <cfRule type="expression" dxfId="256" priority="6">
      <formula>$E$68="②オンラインのみの派遣"</formula>
    </cfRule>
  </conditionalFormatting>
  <conditionalFormatting sqref="A85:F96">
    <cfRule type="expression" dxfId="255" priority="9">
      <formula>$E$68="①実地を含む最大3日間の派遣"</formula>
    </cfRule>
  </conditionalFormatting>
  <conditionalFormatting sqref="B13">
    <cfRule type="expression" dxfId="254" priority="39">
      <formula>$B$13=""</formula>
    </cfRule>
  </conditionalFormatting>
  <conditionalFormatting sqref="B16">
    <cfRule type="expression" dxfId="253" priority="41">
      <formula>$B$16=""</formula>
    </cfRule>
  </conditionalFormatting>
  <conditionalFormatting sqref="B17">
    <cfRule type="expression" dxfId="252" priority="31">
      <formula>$B$17=""</formula>
    </cfRule>
  </conditionalFormatting>
  <conditionalFormatting sqref="B18">
    <cfRule type="expression" dxfId="251" priority="33">
      <formula>$B$18=""</formula>
    </cfRule>
  </conditionalFormatting>
  <conditionalFormatting sqref="B19">
    <cfRule type="expression" dxfId="250" priority="100">
      <formula>$B$19=""</formula>
    </cfRule>
  </conditionalFormatting>
  <conditionalFormatting sqref="B23">
    <cfRule type="expression" dxfId="249" priority="92">
      <formula>$B$23=""</formula>
    </cfRule>
  </conditionalFormatting>
  <conditionalFormatting sqref="B24">
    <cfRule type="expression" dxfId="248" priority="106">
      <formula>$B$24=""</formula>
    </cfRule>
  </conditionalFormatting>
  <conditionalFormatting sqref="B27">
    <cfRule type="expression" dxfId="247" priority="30">
      <formula>$B$27=""</formula>
    </cfRule>
  </conditionalFormatting>
  <conditionalFormatting sqref="B28">
    <cfRule type="expression" dxfId="246" priority="42">
      <formula>$B$28=""</formula>
    </cfRule>
  </conditionalFormatting>
  <conditionalFormatting sqref="B71">
    <cfRule type="expression" dxfId="245" priority="53">
      <formula>$B$71=""</formula>
    </cfRule>
  </conditionalFormatting>
  <conditionalFormatting sqref="B87:B96">
    <cfRule type="expression" dxfId="244" priority="22">
      <formula>$B87=""</formula>
    </cfRule>
  </conditionalFormatting>
  <conditionalFormatting sqref="B107">
    <cfRule type="expression" dxfId="243" priority="66">
      <formula>$B$107=""</formula>
    </cfRule>
  </conditionalFormatting>
  <conditionalFormatting sqref="B100:E101">
    <cfRule type="expression" dxfId="242" priority="7">
      <formula>$G$107="講演有"</formula>
    </cfRule>
  </conditionalFormatting>
  <conditionalFormatting sqref="B102:E104">
    <cfRule type="expression" dxfId="241" priority="5">
      <formula>$G$105="事務局一任"</formula>
    </cfRule>
  </conditionalFormatting>
  <conditionalFormatting sqref="B75:F77">
    <cfRule type="expression" dxfId="240" priority="47">
      <formula>$F$71="オンライン"</formula>
    </cfRule>
  </conditionalFormatting>
  <conditionalFormatting sqref="B78:F80">
    <cfRule type="expression" dxfId="239" priority="48">
      <formula>$F$72="オンライン"</formula>
    </cfRule>
  </conditionalFormatting>
  <conditionalFormatting sqref="B81:F83">
    <cfRule type="expression" dxfId="238" priority="49">
      <formula>$F$73="オンライン"</formula>
    </cfRule>
  </conditionalFormatting>
  <conditionalFormatting sqref="B88:F96">
    <cfRule type="expression" dxfId="237" priority="10">
      <formula>$H$84=1</formula>
    </cfRule>
  </conditionalFormatting>
  <conditionalFormatting sqref="B89:F96">
    <cfRule type="expression" dxfId="236" priority="11">
      <formula>$H$84=2</formula>
    </cfRule>
  </conditionalFormatting>
  <conditionalFormatting sqref="B90:F96">
    <cfRule type="expression" dxfId="235" priority="12">
      <formula>$H$84=3</formula>
    </cfRule>
  </conditionalFormatting>
  <conditionalFormatting sqref="B91:F96">
    <cfRule type="expression" dxfId="234" priority="15">
      <formula>$H$84=4</formula>
    </cfRule>
  </conditionalFormatting>
  <conditionalFormatting sqref="B92:F96">
    <cfRule type="expression" dxfId="233" priority="17">
      <formula>$H$84=5</formula>
    </cfRule>
  </conditionalFormatting>
  <conditionalFormatting sqref="B93:F96">
    <cfRule type="expression" dxfId="232" priority="18">
      <formula>$H$84=6</formula>
    </cfRule>
  </conditionalFormatting>
  <conditionalFormatting sqref="B94:F96">
    <cfRule type="expression" dxfId="231" priority="19">
      <formula>$H$84=7</formula>
    </cfRule>
  </conditionalFormatting>
  <conditionalFormatting sqref="B95:F96">
    <cfRule type="expression" dxfId="230" priority="20">
      <formula>$H$84=8</formula>
    </cfRule>
  </conditionalFormatting>
  <conditionalFormatting sqref="B96:F96">
    <cfRule type="expression" dxfId="229" priority="21">
      <formula>$H$84=9</formula>
    </cfRule>
  </conditionalFormatting>
  <conditionalFormatting sqref="C14">
    <cfRule type="expression" dxfId="228" priority="40">
      <formula>$C$14=""</formula>
    </cfRule>
  </conditionalFormatting>
  <conditionalFormatting sqref="C16">
    <cfRule type="expression" dxfId="227" priority="63">
      <formula>$C$16=""</formula>
    </cfRule>
  </conditionalFormatting>
  <conditionalFormatting sqref="C20">
    <cfRule type="expression" dxfId="226" priority="88">
      <formula>$C$20=""</formula>
    </cfRule>
  </conditionalFormatting>
  <conditionalFormatting sqref="C32">
    <cfRule type="expression" dxfId="225" priority="27">
      <formula>$C$32=""</formula>
    </cfRule>
  </conditionalFormatting>
  <conditionalFormatting sqref="C71">
    <cfRule type="expression" dxfId="224" priority="55">
      <formula>$C$71=""</formula>
    </cfRule>
  </conditionalFormatting>
  <conditionalFormatting sqref="C72">
    <cfRule type="expression" dxfId="223" priority="56">
      <formula>$C$72=""</formula>
    </cfRule>
  </conditionalFormatting>
  <conditionalFormatting sqref="C73">
    <cfRule type="expression" dxfId="222" priority="57">
      <formula>$C$73=""</formula>
    </cfRule>
  </conditionalFormatting>
  <conditionalFormatting sqref="C85">
    <cfRule type="expression" dxfId="221" priority="26">
      <formula>$C$85=""</formula>
    </cfRule>
  </conditionalFormatting>
  <conditionalFormatting sqref="C87:C96">
    <cfRule type="expression" dxfId="220" priority="23">
      <formula>$C87=""</formula>
    </cfRule>
  </conditionalFormatting>
  <conditionalFormatting sqref="C99">
    <cfRule type="expression" dxfId="219" priority="61">
      <formula>$C$99=""</formula>
    </cfRule>
  </conditionalFormatting>
  <conditionalFormatting sqref="C100">
    <cfRule type="expression" dxfId="218" priority="89">
      <formula>$C$100=""</formula>
    </cfRule>
  </conditionalFormatting>
  <conditionalFormatting sqref="C101">
    <cfRule type="expression" dxfId="217" priority="62">
      <formula>$C$101=""</formula>
    </cfRule>
  </conditionalFormatting>
  <conditionalFormatting sqref="C103">
    <cfRule type="expression" dxfId="216" priority="52">
      <formula>$C$103=""</formula>
    </cfRule>
  </conditionalFormatting>
  <conditionalFormatting sqref="C104">
    <cfRule type="expression" dxfId="215" priority="102">
      <formula>$C$104=""</formula>
    </cfRule>
  </conditionalFormatting>
  <conditionalFormatting sqref="C105">
    <cfRule type="expression" dxfId="214" priority="101">
      <formula>$C$105=""</formula>
    </cfRule>
  </conditionalFormatting>
  <conditionalFormatting sqref="C75:D75">
    <cfRule type="expression" dxfId="213" priority="77">
      <formula>$C$75=""</formula>
    </cfRule>
  </conditionalFormatting>
  <conditionalFormatting sqref="C78:D78">
    <cfRule type="expression" dxfId="212" priority="70">
      <formula>$C$78=""</formula>
    </cfRule>
  </conditionalFormatting>
  <conditionalFormatting sqref="C81:D81">
    <cfRule type="expression" dxfId="211" priority="71">
      <formula>$C$81=""</formula>
    </cfRule>
  </conditionalFormatting>
  <conditionalFormatting sqref="C71:F71">
    <cfRule type="expression" dxfId="210" priority="50">
      <formula>$G$69&lt;1</formula>
    </cfRule>
  </conditionalFormatting>
  <conditionalFormatting sqref="C72:F73 B78:F83">
    <cfRule type="expression" dxfId="209" priority="45">
      <formula>$G$69=1</formula>
    </cfRule>
  </conditionalFormatting>
  <conditionalFormatting sqref="C73:F73 B81:F83">
    <cfRule type="expression" dxfId="208" priority="46">
      <formula>$G$69=2</formula>
    </cfRule>
  </conditionalFormatting>
  <conditionalFormatting sqref="C73:F73">
    <cfRule type="expression" dxfId="207" priority="54">
      <formula>$G$69&lt;3</formula>
    </cfRule>
  </conditionalFormatting>
  <conditionalFormatting sqref="C76:F76">
    <cfRule type="expression" dxfId="206" priority="78">
      <formula>$C$76=""</formula>
    </cfRule>
  </conditionalFormatting>
  <conditionalFormatting sqref="C77:F77">
    <cfRule type="expression" dxfId="205" priority="75">
      <formula>$C$77=""</formula>
    </cfRule>
  </conditionalFormatting>
  <conditionalFormatting sqref="C79:F79">
    <cfRule type="expression" dxfId="204" priority="81">
      <formula>$C$79=""</formula>
    </cfRule>
  </conditionalFormatting>
  <conditionalFormatting sqref="C80:F80">
    <cfRule type="expression" dxfId="203" priority="79">
      <formula>$C$80=""</formula>
    </cfRule>
  </conditionalFormatting>
  <conditionalFormatting sqref="C82:F82">
    <cfRule type="expression" dxfId="202" priority="74">
      <formula>$C$82=""</formula>
    </cfRule>
  </conditionalFormatting>
  <conditionalFormatting sqref="C83:F83">
    <cfRule type="expression" dxfId="201" priority="72">
      <formula>$C$83=""</formula>
    </cfRule>
  </conditionalFormatting>
  <conditionalFormatting sqref="D16">
    <cfRule type="expression" dxfId="200" priority="64">
      <formula>$D$16=""</formula>
    </cfRule>
  </conditionalFormatting>
  <conditionalFormatting sqref="D18">
    <cfRule type="expression" dxfId="199" priority="34">
      <formula>$D$18=""</formula>
    </cfRule>
  </conditionalFormatting>
  <conditionalFormatting sqref="D19">
    <cfRule type="expression" dxfId="198" priority="98">
      <formula>$D$19=""</formula>
    </cfRule>
  </conditionalFormatting>
  <conditionalFormatting sqref="D24">
    <cfRule type="expression" dxfId="197" priority="105">
      <formula>$D$24=""</formula>
    </cfRule>
  </conditionalFormatting>
  <conditionalFormatting sqref="D45:D62">
    <cfRule type="expression" dxfId="196" priority="44">
      <formula>$G$45=0</formula>
    </cfRule>
  </conditionalFormatting>
  <conditionalFormatting sqref="D71">
    <cfRule type="expression" dxfId="195" priority="86">
      <formula>$D$71=""</formula>
    </cfRule>
  </conditionalFormatting>
  <conditionalFormatting sqref="D72">
    <cfRule type="expression" dxfId="194" priority="87">
      <formula>$D$72=""</formula>
    </cfRule>
  </conditionalFormatting>
  <conditionalFormatting sqref="D73">
    <cfRule type="expression" dxfId="193" priority="107">
      <formula>$D$73=""</formula>
    </cfRule>
  </conditionalFormatting>
  <conditionalFormatting sqref="D87:D96">
    <cfRule type="expression" dxfId="192" priority="24">
      <formula>$D87=""</formula>
    </cfRule>
  </conditionalFormatting>
  <conditionalFormatting sqref="D100 C101">
    <cfRule type="expression" dxfId="191" priority="59">
      <formula>$C$100="×希望しない"</formula>
    </cfRule>
  </conditionalFormatting>
  <conditionalFormatting sqref="D100">
    <cfRule type="expression" dxfId="190" priority="67">
      <formula>$D$103=""</formula>
    </cfRule>
    <cfRule type="expression" dxfId="189" priority="82">
      <formula>$D$104=""</formula>
    </cfRule>
  </conditionalFormatting>
  <conditionalFormatting sqref="D104">
    <cfRule type="expression" dxfId="188" priority="108">
      <formula>$D$104=""</formula>
    </cfRule>
    <cfRule type="expression" dxfId="187" priority="103">
      <formula>$D$103=""</formula>
    </cfRule>
  </conditionalFormatting>
  <conditionalFormatting sqref="D106">
    <cfRule type="expression" dxfId="186" priority="28">
      <formula>$D$106=""</formula>
    </cfRule>
  </conditionalFormatting>
  <conditionalFormatting sqref="D111:E111">
    <cfRule type="expression" dxfId="185" priority="95">
      <formula>$D$111=""</formula>
    </cfRule>
  </conditionalFormatting>
  <conditionalFormatting sqref="D114:E114">
    <cfRule type="expression" dxfId="184" priority="51">
      <formula>$D$114=""</formula>
    </cfRule>
  </conditionalFormatting>
  <conditionalFormatting sqref="D23:F23">
    <cfRule type="expression" dxfId="183" priority="93">
      <formula>$D$23=""</formula>
    </cfRule>
  </conditionalFormatting>
  <conditionalFormatting sqref="E8">
    <cfRule type="expression" dxfId="182" priority="37">
      <formula>$E$8=0</formula>
    </cfRule>
  </conditionalFormatting>
  <conditionalFormatting sqref="E9">
    <cfRule type="expression" dxfId="181" priority="38">
      <formula>$E$9=0</formula>
    </cfRule>
  </conditionalFormatting>
  <conditionalFormatting sqref="E32">
    <cfRule type="expression" dxfId="180" priority="97">
      <formula>$E$32=""</formula>
    </cfRule>
  </conditionalFormatting>
  <conditionalFormatting sqref="E68">
    <cfRule type="expression" dxfId="179" priority="16">
      <formula>$E$68=""</formula>
    </cfRule>
  </conditionalFormatting>
  <conditionalFormatting sqref="E71">
    <cfRule type="expression" dxfId="178" priority="83">
      <formula>$E$71=""</formula>
    </cfRule>
  </conditionalFormatting>
  <conditionalFormatting sqref="E72">
    <cfRule type="expression" dxfId="177" priority="84">
      <formula>$E$72=""</formula>
    </cfRule>
  </conditionalFormatting>
  <conditionalFormatting sqref="E73">
    <cfRule type="expression" dxfId="176" priority="85">
      <formula>$E$73=""</formula>
    </cfRule>
  </conditionalFormatting>
  <conditionalFormatting sqref="E87:E96">
    <cfRule type="expression" dxfId="175" priority="25">
      <formula>$E87=""</formula>
    </cfRule>
  </conditionalFormatting>
  <conditionalFormatting sqref="E104">
    <cfRule type="expression" dxfId="174" priority="90">
      <formula>$E$103=""</formula>
    </cfRule>
    <cfRule type="expression" dxfId="173" priority="104">
      <formula>$E$104=""</formula>
    </cfRule>
  </conditionalFormatting>
  <conditionalFormatting sqref="E16:F16">
    <cfRule type="expression" dxfId="172" priority="65">
      <formula>$E$16=""</formula>
    </cfRule>
  </conditionalFormatting>
  <conditionalFormatting sqref="F2">
    <cfRule type="expression" dxfId="171" priority="36">
      <formula>$F$2=""</formula>
    </cfRule>
  </conditionalFormatting>
  <conditionalFormatting sqref="F17">
    <cfRule type="expression" dxfId="170" priority="32">
      <formula>$F$17=""</formula>
    </cfRule>
  </conditionalFormatting>
  <conditionalFormatting sqref="F18">
    <cfRule type="expression" dxfId="169" priority="35">
      <formula>$F$18=""</formula>
    </cfRule>
  </conditionalFormatting>
  <conditionalFormatting sqref="F19">
    <cfRule type="expression" dxfId="168" priority="99">
      <formula>$F$19=""</formula>
    </cfRule>
  </conditionalFormatting>
  <conditionalFormatting sqref="F24">
    <cfRule type="expression" dxfId="167" priority="94">
      <formula>$F$24=""</formula>
    </cfRule>
  </conditionalFormatting>
  <conditionalFormatting sqref="F45:F62">
    <cfRule type="expression" dxfId="166" priority="43">
      <formula>$G$45=0</formula>
    </cfRule>
  </conditionalFormatting>
  <conditionalFormatting sqref="F71">
    <cfRule type="expression" dxfId="165" priority="58">
      <formula>$F$71=""</formula>
    </cfRule>
  </conditionalFormatting>
  <conditionalFormatting sqref="F72">
    <cfRule type="expression" dxfId="164" priority="68">
      <formula>$F$72=""</formula>
    </cfRule>
  </conditionalFormatting>
  <conditionalFormatting sqref="F73">
    <cfRule type="expression" dxfId="163" priority="69">
      <formula>$F$73=""</formula>
    </cfRule>
  </conditionalFormatting>
  <conditionalFormatting sqref="F75">
    <cfRule type="expression" dxfId="162" priority="76">
      <formula>$F$75=""</formula>
    </cfRule>
  </conditionalFormatting>
  <conditionalFormatting sqref="F78">
    <cfRule type="expression" dxfId="161" priority="80">
      <formula>$F$78=""</formula>
    </cfRule>
  </conditionalFormatting>
  <conditionalFormatting sqref="F81">
    <cfRule type="expression" dxfId="160" priority="73">
      <formula>$F$81=""</formula>
    </cfRule>
  </conditionalFormatting>
  <dataValidations count="27">
    <dataValidation type="date" imeMode="disabled" allowBlank="1" showInputMessage="1" showErrorMessage="1" error="令和8年2月27日までになります。" prompt="半角で「7/10」のようにご記入下さい。来年の場合は西暦も含めて下さい。以下同様。" sqref="B87:B96" xr:uid="{203314F2-D416-4996-ACD2-F43696DEB441}">
      <formula1>45787</formula1>
      <formula2>46080</formula2>
    </dataValidation>
    <dataValidation type="time" imeMode="disabled" operator="greaterThanOrEqual" allowBlank="1" showInputMessage="1" showErrorMessage="1" prompt="半角で「15:00」のようにご記入下さい。" sqref="E87:E96" xr:uid="{D5F48AF1-A300-49FB-B4A8-03C24B003B2F}">
      <formula1>$C$36</formula1>
    </dataValidation>
    <dataValidation type="time" imeMode="disabled" operator="greaterThanOrEqual" allowBlank="1" showInputMessage="1" showErrorMessage="1" prompt="半角で「15:00」のようにご記入下さい。" sqref="D87:D96" xr:uid="{F08AB3D2-C136-4CD5-9A62-142368248CD7}">
      <formula1>0</formula1>
    </dataValidation>
    <dataValidation type="list" allowBlank="1" showInputMessage="1" showErrorMessage="1" sqref="C87:C96" xr:uid="{F1C9AE9F-D4F5-4028-B892-D4A8DC010483}">
      <formula1>"支援・助言,講演,支援・助言&amp;講演"</formula1>
    </dataValidation>
    <dataValidation type="list" allowBlank="1" showInputMessage="1" showErrorMessage="1" sqref="E68" xr:uid="{023758C2-D283-474E-B2FD-7392B4365E72}">
      <formula1>"①実地を含む最大3日間の派遣,②オンラインのみの派遣"</formula1>
    </dataValidation>
    <dataValidation type="list" allowBlank="1" showInputMessage="1" showErrorMessage="1" sqref="E9" xr:uid="{A44F8B4F-9A90-45B6-B979-B45D6DEF4D42}">
      <formula1>"視聴した,視聴していない"</formula1>
    </dataValidation>
    <dataValidation type="list" showInputMessage="1" showErrorMessage="1" sqref="C105:E105" xr:uid="{8FD7C2C1-4558-49E9-849D-C0E83A1C8FCF}">
      <formula1>"アドバイザー一覧シートで絞り込んでみたが特定できなかった,アドバイザー一覧シートの使い方がわからなかった,アドバイザー一覧シートは見ていない"</formula1>
    </dataValidation>
    <dataValidation type="list" showInputMessage="1" showErrorMessage="1" sqref="B27" xr:uid="{74AFE258-B672-435A-A92F-8A93FA4242D9}">
      <formula1>"具体的課題への支援,職員向け啓発・研修（単独）,職員向け啓発・研修（複数団体）,トップセミナー"</formula1>
    </dataValidation>
    <dataValidation type="list" showInputMessage="1" showErrorMessage="1" sqref="B18" xr:uid="{7A03F2D0-725E-471E-8696-C5796BC89306}">
      <formula1>"情シス担当,企画担当,人事担当,財務担当,その他"</formula1>
    </dataValidation>
    <dataValidation type="list" allowBlank="1" showInputMessage="1" showErrorMessage="1" sqref="E8" xr:uid="{1713F60A-1F3D-41DA-B764-381CE74D11BE}">
      <formula1>"確認している,確認していない"</formula1>
    </dataValidation>
    <dataValidation type="list" allowBlank="1" showInputMessage="1" showErrorMessage="1" sqref="E73" xr:uid="{3A6516A8-A502-41CE-99F9-898FE5BAE962}">
      <formula1>"支援・助言,講演,フォローアップ,支援・助言&amp;講演,支援・助言&amp;フォローアップ,講演&amp;フォローアップ"</formula1>
    </dataValidation>
    <dataValidation type="list" allowBlank="1" showInputMessage="1" showErrorMessage="1" sqref="E72" xr:uid="{3B9BF2C2-E06C-411C-A52D-A5418DE0A008}">
      <formula1>"事前打合せ,支援・助言,講演,フォローアップ,事前打合せ&amp;支援・助言,事前打合せ&amp;講演,支援・助言&amp;講演,支援・助言&amp;フォローアップ,講演&amp;フォローアップ"</formula1>
    </dataValidation>
    <dataValidation type="list" allowBlank="1" showInputMessage="1" showErrorMessage="1" sqref="E71" xr:uid="{604C2D20-1D6A-46D5-BF56-BD55A7445E64}">
      <formula1>"事前打合せ,支援・助言,講演,事前打合せ&amp;支援・助言,事前打合せ&amp;講演,支援・助言&amp;講演,支援・助言&amp;フォローアップ,講演&amp;フォローアップ"</formula1>
    </dataValidation>
    <dataValidation type="date" imeMode="disabled" allowBlank="1" showInputMessage="1" showErrorMessage="1" error="令和６年１２月２０日までとなります。" prompt="半角で「7/10」のようにご記入下さい。" sqref="F2" xr:uid="{E66B4758-7289-43B8-ABCD-7B2B5147322C}">
      <formula1>45769</formula1>
      <formula2>46010</formula2>
    </dataValidation>
    <dataValidation type="list" showInputMessage="1" showErrorMessage="1" sqref="D106" xr:uid="{6F8844DD-BB24-4414-B88E-05DFC4C8DBE5}">
      <formula1>"調整可,調整不可"</formula1>
    </dataValidation>
    <dataValidation allowBlank="1" showInputMessage="1" showErrorMessage="1" prompt="地域情報化計画・官民データ計画・自治体DX推進計画等" sqref="B50:C50" xr:uid="{6F391BD6-CD7C-4D2F-8221-1AC85F2833F6}"/>
    <dataValidation type="list" showInputMessage="1" showErrorMessage="1" sqref="C100" xr:uid="{80BC0F98-7735-423C-B8BD-025D1D0D5985}">
      <formula1>"○希望する,×希望しない"</formula1>
    </dataValidation>
    <dataValidation allowBlank="1" showInputMessage="1" showErrorMessage="1" prompt="ネットワークインフラ（Ｗｉ-Ｆｉ／ＬＰＷＡ／光ネットワーク）_x000a_" sqref="B58:C58" xr:uid="{AB3646BA-A4E9-4036-BB92-522FB7568248}"/>
    <dataValidation imeMode="disabled" allowBlank="1" showInputMessage="1" showErrorMessage="1" sqref="F24 D24 F19" xr:uid="{3B91564B-5F33-458A-8CBF-A49D04723FC8}"/>
    <dataValidation imeMode="disabled" allowBlank="1" showInputMessage="1" showErrorMessage="1" prompt="半角数字でハイフンを含めてご記入下さい。" sqref="C14 F18" xr:uid="{FEB7D80B-668D-40AA-A415-ED2265FD5533}"/>
    <dataValidation type="list" showInputMessage="1" showErrorMessage="1" sqref="D111:E111" xr:uid="{98102C1C-6997-466E-9C46-A904DC2C6650}">
      <formula1>INDIRECT($B$13)</formula1>
    </dataValidation>
    <dataValidation operator="greaterThanOrEqual" allowBlank="1" showInputMessage="1" showErrorMessage="1" sqref="B100 C30:C31 B104:B105 C97 C102 A40:A41 C112 C106 C75:C83 D120:D123 C114:C119 C108:C110" xr:uid="{AFF04DAE-739C-4AAD-8EEC-D0AB497BBD0D}"/>
    <dataValidation type="date" imeMode="disabled" allowBlank="1" showInputMessage="1" showErrorMessage="1" error="令和８年２月２７日(金)までになります。" prompt="半角で「7/10」のようにご記入下さい。来年の場合は西暦も含めて下さい。以下同様。" sqref="C71:C73" xr:uid="{CB8564DC-FEE4-47DD-9D70-3B8A4DA0CAE5}">
      <formula1>45787</formula1>
      <formula2>46080</formula2>
    </dataValidation>
    <dataValidation type="list" showInputMessage="1" showErrorMessage="1" sqref="B13" xr:uid="{32553931-596A-4B3B-9FF1-72F168C6A3D2}">
      <formula1>区分</formula1>
    </dataValidation>
    <dataValidation type="list" showInputMessage="1" showErrorMessage="1" sqref="D16" xr:uid="{719C0DC4-8DD5-4DC9-A1B3-076F2E8C93A2}">
      <formula1>INDIRECT($C$16)</formula1>
    </dataValidation>
    <dataValidation type="list" showInputMessage="1" showErrorMessage="1" sqref="C16" xr:uid="{AEF6D311-4912-4D3E-A6A3-9781112560EE}">
      <formula1>INDIRECT($B$16)</formula1>
    </dataValidation>
    <dataValidation type="list" showInputMessage="1" showErrorMessage="1" sqref="B16" xr:uid="{F29EFCB6-81D6-412F-88B9-DB1A1029EE00}">
      <formula1>総通局</formula1>
    </dataValidation>
  </dataValidations>
  <pageMargins left="0.70866141732283472" right="0.70866141732283472" top="0.35433070866141736" bottom="0.35433070866141736" header="0.31496062992125984" footer="0.31496062992125984"/>
  <pageSetup paperSize="9" scale="65" fitToHeight="4" orientation="portrait" cellComments="asDisplayed" r:id="rId1"/>
  <rowBreaks count="3" manualBreakCount="3">
    <brk id="43" max="5" man="1"/>
    <brk id="98" max="5" man="1"/>
    <brk id="127" max="5" man="1"/>
  </rowBreaks>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41410C47-48AF-45A6-96B5-D446EC88C721}">
          <x14:formula1>
            <xm:f>アドバイザー2025!$E$9:$E$250</xm:f>
          </x14:formula1>
          <xm:sqref>C103:E103</xm:sqref>
        </x14:dataValidation>
        <x14:dataValidation type="list" allowBlank="1" showInputMessage="1" showErrorMessage="1" xr:uid="{8ACC54CA-9C22-4429-9E49-0C391F9EEFFA}">
          <x14:formula1>
            <xm:f>リスト!$A$148:$A$157</xm:f>
          </x14:formula1>
          <xm:sqref>C85</xm:sqref>
        </x14:dataValidation>
        <x14:dataValidation type="list" allowBlank="1" showInputMessage="1" showErrorMessage="1" xr:uid="{D0393FA5-63DB-44A8-B430-F15E38D876FF}">
          <x14:formula1>
            <xm:f>リスト!$A$9:$A$10</xm:f>
          </x14:formula1>
          <xm:sqref>D45:D62 F45:F62</xm:sqref>
        </x14:dataValidation>
        <x14:dataValidation type="list" showInputMessage="1" showErrorMessage="1" prompt="派遣回数を選択してください。_x000a_事前打合せ又はフォローアップを希望される場合は、申請の段階からその旨を記載してください。_x000a__x000a_なお、いずれかを希望する場合でも派遣日数は最大３日です。" xr:uid="{7C777945-8D46-448F-B45C-DFD4F69CB520}">
          <x14:formula1>
            <xm:f>リスト!$A$51:$A$56</xm:f>
          </x14:formula1>
          <xm:sqref>B71</xm:sqref>
        </x14:dataValidation>
        <x14:dataValidation type="list" allowBlank="1" showInputMessage="1" showErrorMessage="1" xr:uid="{631BC464-9142-439F-BFAB-F9F5C99BF3C3}">
          <x14:formula1>
            <xm:f>リスト!$A$122:$A$123</xm:f>
          </x14:formula1>
          <xm:sqref>D114:E114</xm:sqref>
        </x14:dataValidation>
        <x14:dataValidation type="list" allowBlank="1" showInputMessage="1" showErrorMessage="1" xr:uid="{23F89243-7446-4A03-98D7-148DD23ECC15}">
          <x14:formula1>
            <xm:f>リスト!$A$118:$A$119</xm:f>
          </x14:formula1>
          <xm:sqref>F71:F73</xm:sqref>
        </x14:dataValidation>
        <x14:dataValidation type="list" allowBlank="1" showInputMessage="1" showErrorMessage="1" xr:uid="{2017532B-AD4B-4376-B889-1DBF93F5FE48}">
          <x14:formula1>
            <xm:f>リスト!$A$15:$A$16</xm:f>
          </x14:formula1>
          <xm:sqref>C20</xm:sqref>
        </x14:dataValidation>
        <x14:dataValidation type="list" operator="greaterThanOrEqual" showInputMessage="1" showErrorMessage="1" xr:uid="{9F210635-6F3A-411B-9589-099E8293B384}">
          <x14:formula1>
            <xm:f>リスト!$A$11:$A$13</xm:f>
          </x14:formula1>
          <xm:sqref>C99:E99</xm:sqref>
        </x14:dataValidation>
        <x14:dataValidation type="list" showInputMessage="1" showErrorMessage="1" xr:uid="{81E6B815-0518-4C53-825C-5624C634142B}">
          <x14:formula1>
            <xm:f>リスト!$A$107:$A$110</xm:f>
          </x14:formula1>
          <xm:sqref>D71:D73</xm:sqref>
        </x14:dataValidation>
        <x14:dataValidation type="list" showInputMessage="1" showErrorMessage="1" xr:uid="{39260BE7-DECE-4300-AEE4-8CCF8E0E1F1E}">
          <x14:formula1>
            <xm:f>リスト!$A$18:$A$19</xm:f>
          </x14:formula1>
          <xm:sqref>C32</xm:sqref>
        </x14:dataValidation>
        <x14:dataValidation type="list" showInputMessage="1" showErrorMessage="1" xr:uid="{71F4A379-CDF2-4FC3-A14E-F3618B597425}">
          <x14:formula1>
            <xm:f>リスト!$A$24:$A$32</xm:f>
          </x14:formula1>
          <xm:sqref>C104:E104</xm:sqref>
        </x14:dataValidation>
        <x14:dataValidation type="list" showInputMessage="1" showErrorMessage="1" xr:uid="{8354B648-489C-4C7D-89D3-DE3ADE195518}">
          <x14:formula1>
            <xm:f>リスト!$A$23:$A$31</xm:f>
          </x14:formula1>
          <xm:sqref>C104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310B0-9893-48FC-A59B-FAE4DF7BDF65}">
  <dimension ref="A1:M130"/>
  <sheetViews>
    <sheetView showGridLines="0" view="pageBreakPreview" topLeftCell="A98" zoomScaleNormal="85" zoomScaleSheetLayoutView="100" workbookViewId="0">
      <selection sqref="A1:XFD1"/>
    </sheetView>
  </sheetViews>
  <sheetFormatPr defaultColWidth="8.90625" defaultRowHeight="13"/>
  <cols>
    <col min="1" max="1" width="22" style="203" customWidth="1"/>
    <col min="2" max="4" width="22" style="3" customWidth="1"/>
    <col min="5" max="5" width="23.453125" style="3" customWidth="1"/>
    <col min="6" max="6" width="22" style="3" customWidth="1"/>
    <col min="7" max="7" width="10" style="80" hidden="1" customWidth="1"/>
    <col min="8" max="8" width="41" style="30" hidden="1" customWidth="1"/>
    <col min="9" max="9" width="12.7265625" style="30" hidden="1" customWidth="1"/>
    <col min="10" max="13" width="14" style="30" customWidth="1"/>
    <col min="14" max="15" width="8.90625" style="30" customWidth="1"/>
    <col min="16" max="16384" width="8.90625" style="30"/>
  </cols>
  <sheetData>
    <row r="1" spans="1:13" s="29" customFormat="1" ht="68.150000000000006" hidden="1" customHeight="1" thickBot="1">
      <c r="A1" s="554"/>
      <c r="B1" s="555"/>
      <c r="C1" s="555"/>
      <c r="D1" s="555"/>
      <c r="E1" s="555"/>
      <c r="F1" s="556"/>
      <c r="G1" s="55" t="s">
        <v>3803</v>
      </c>
      <c r="H1" s="29" t="s">
        <v>2569</v>
      </c>
      <c r="I1" s="52"/>
      <c r="J1" s="52"/>
    </row>
    <row r="2" spans="1:13" s="29" customFormat="1" ht="24.75" customHeight="1">
      <c r="A2" s="339"/>
      <c r="B2" s="340"/>
      <c r="C2" s="340"/>
      <c r="D2" s="340"/>
      <c r="E2" s="341" t="s">
        <v>2570</v>
      </c>
      <c r="F2" s="382">
        <v>45818</v>
      </c>
      <c r="G2" s="338">
        <v>4</v>
      </c>
      <c r="H2" s="74" t="s">
        <v>3368</v>
      </c>
      <c r="J2" s="448" t="s">
        <v>3804</v>
      </c>
      <c r="K2" s="448"/>
      <c r="L2" s="448"/>
      <c r="M2" s="448"/>
    </row>
    <row r="3" spans="1:13" s="29" customFormat="1" ht="20.25" customHeight="1">
      <c r="A3" s="366"/>
      <c r="B3" s="343"/>
      <c r="C3" s="367"/>
      <c r="D3" s="367"/>
      <c r="E3" s="449"/>
      <c r="F3" s="450"/>
      <c r="G3" s="338">
        <v>5</v>
      </c>
      <c r="H3" s="74" t="s">
        <v>3378</v>
      </c>
      <c r="J3" s="448"/>
      <c r="K3" s="448"/>
      <c r="L3" s="448"/>
      <c r="M3" s="448"/>
    </row>
    <row r="4" spans="1:13" s="29" customFormat="1" ht="20.25" customHeight="1">
      <c r="A4" s="165"/>
      <c r="B4" s="3"/>
      <c r="C4" s="3"/>
      <c r="D4" s="3"/>
      <c r="E4" s="3"/>
      <c r="F4" s="166"/>
      <c r="G4" s="257">
        <v>6</v>
      </c>
      <c r="H4" s="75" t="s">
        <v>3371</v>
      </c>
    </row>
    <row r="5" spans="1:13" s="29" customFormat="1" ht="20.25" customHeight="1" thickBot="1">
      <c r="A5" s="451" t="s">
        <v>2622</v>
      </c>
      <c r="B5" s="452"/>
      <c r="C5" s="452"/>
      <c r="D5" s="452"/>
      <c r="E5" s="452"/>
      <c r="F5" s="453"/>
      <c r="G5" s="257">
        <v>7</v>
      </c>
      <c r="H5" s="75" t="s">
        <v>3372</v>
      </c>
    </row>
    <row r="6" spans="1:13" s="29" customFormat="1" ht="20.25" customHeight="1">
      <c r="A6" s="454" t="s">
        <v>2571</v>
      </c>
      <c r="B6" s="455"/>
      <c r="C6" s="455"/>
      <c r="D6" s="455"/>
      <c r="E6" s="455"/>
      <c r="F6" s="456"/>
      <c r="G6" s="257">
        <v>8</v>
      </c>
      <c r="H6" s="75" t="s">
        <v>3373</v>
      </c>
    </row>
    <row r="7" spans="1:13" s="29" customFormat="1" ht="20.25" customHeight="1">
      <c r="A7" s="457"/>
      <c r="B7" s="458"/>
      <c r="C7" s="458"/>
      <c r="D7" s="458"/>
      <c r="E7" s="458"/>
      <c r="F7" s="459"/>
      <c r="G7" s="257">
        <v>9</v>
      </c>
      <c r="H7" s="75" t="s">
        <v>3374</v>
      </c>
    </row>
    <row r="8" spans="1:13" s="29" customFormat="1" ht="20.25" customHeight="1">
      <c r="A8" s="165"/>
      <c r="B8" s="460" t="s">
        <v>2572</v>
      </c>
      <c r="C8" s="461"/>
      <c r="D8" s="462"/>
      <c r="E8" s="383" t="s">
        <v>3770</v>
      </c>
      <c r="F8" s="167" t="s">
        <v>2489</v>
      </c>
      <c r="G8" s="257">
        <v>10</v>
      </c>
      <c r="H8" s="75" t="s">
        <v>3375</v>
      </c>
    </row>
    <row r="9" spans="1:13" s="29" customFormat="1" ht="20.25" customHeight="1">
      <c r="A9" s="165"/>
      <c r="B9" s="460" t="s">
        <v>3762</v>
      </c>
      <c r="C9" s="461"/>
      <c r="D9" s="462"/>
      <c r="E9" s="383" t="s">
        <v>3771</v>
      </c>
      <c r="F9" s="166"/>
      <c r="G9" s="257">
        <v>11</v>
      </c>
      <c r="H9" s="75" t="s">
        <v>3376</v>
      </c>
    </row>
    <row r="10" spans="1:13" s="29" customFormat="1" ht="20.25" customHeight="1">
      <c r="A10" s="165"/>
      <c r="B10" s="3"/>
      <c r="C10" s="258" t="s">
        <v>2489</v>
      </c>
      <c r="D10" s="3"/>
      <c r="E10" s="258"/>
      <c r="F10" s="166"/>
      <c r="G10" s="257">
        <v>12</v>
      </c>
      <c r="H10" s="75" t="s">
        <v>2651</v>
      </c>
    </row>
    <row r="11" spans="1:13" s="29" customFormat="1" ht="20.25" customHeight="1">
      <c r="A11" s="165" t="s">
        <v>2497</v>
      </c>
      <c r="B11" s="3"/>
      <c r="C11" s="3"/>
      <c r="D11" s="3"/>
      <c r="E11" s="49"/>
      <c r="F11" s="168"/>
    </row>
    <row r="12" spans="1:13" s="29" customFormat="1" ht="20.25" customHeight="1">
      <c r="A12" s="165" t="s">
        <v>2498</v>
      </c>
      <c r="B12" s="3"/>
      <c r="C12" s="3"/>
      <c r="D12" s="3"/>
      <c r="E12" s="49"/>
      <c r="F12" s="168"/>
      <c r="G12" s="55" t="s">
        <v>3803</v>
      </c>
      <c r="H12" s="29" t="s">
        <v>2625</v>
      </c>
    </row>
    <row r="13" spans="1:13" s="29" customFormat="1" ht="20.25" customHeight="1">
      <c r="A13" s="102" t="s">
        <v>57</v>
      </c>
      <c r="B13" s="557" t="s">
        <v>102</v>
      </c>
      <c r="C13" s="558"/>
      <c r="D13" s="3"/>
      <c r="E13" s="49"/>
      <c r="F13" s="168"/>
      <c r="G13" s="55" t="s">
        <v>3803</v>
      </c>
      <c r="H13" s="29" t="s">
        <v>3763</v>
      </c>
    </row>
    <row r="14" spans="1:13" s="29" customFormat="1" ht="20.25" customHeight="1">
      <c r="A14" s="170"/>
      <c r="B14" s="174" t="s">
        <v>2573</v>
      </c>
      <c r="C14" s="381" t="s">
        <v>3772</v>
      </c>
      <c r="D14" s="3"/>
      <c r="E14" s="49"/>
      <c r="F14" s="168"/>
    </row>
    <row r="15" spans="1:13" s="29" customFormat="1" ht="20.25" customHeight="1" thickBot="1">
      <c r="A15" s="170"/>
      <c r="B15" s="84" t="s">
        <v>2574</v>
      </c>
      <c r="C15" s="171" t="s">
        <v>89</v>
      </c>
      <c r="D15" s="171" t="s">
        <v>90</v>
      </c>
      <c r="E15" s="85" t="s">
        <v>2575</v>
      </c>
      <c r="F15" s="172"/>
      <c r="G15" s="55" t="s">
        <v>3803</v>
      </c>
      <c r="H15" s="29" t="s">
        <v>2499</v>
      </c>
    </row>
    <row r="16" spans="1:13" s="29" customFormat="1" ht="20.25" customHeight="1" thickBot="1">
      <c r="A16" s="170" t="s">
        <v>36</v>
      </c>
      <c r="B16" s="384" t="s">
        <v>3773</v>
      </c>
      <c r="C16" s="384" t="s">
        <v>3774</v>
      </c>
      <c r="D16" s="384" t="s">
        <v>3775</v>
      </c>
      <c r="E16" s="385" t="s">
        <v>3776</v>
      </c>
      <c r="F16" s="386"/>
      <c r="G16" s="76" t="s">
        <v>2489</v>
      </c>
    </row>
    <row r="17" spans="1:9" s="29" customFormat="1" ht="20.25" customHeight="1">
      <c r="A17" s="169" t="s">
        <v>35</v>
      </c>
      <c r="B17" s="559" t="s">
        <v>3780</v>
      </c>
      <c r="C17" s="560"/>
      <c r="D17" s="561"/>
      <c r="E17" s="173" t="s">
        <v>2500</v>
      </c>
      <c r="F17" s="391" t="s">
        <v>3777</v>
      </c>
      <c r="G17" s="57"/>
    </row>
    <row r="18" spans="1:9" s="29" customFormat="1" ht="20.25" customHeight="1">
      <c r="A18" s="169" t="s">
        <v>37</v>
      </c>
      <c r="B18" s="384" t="s">
        <v>3781</v>
      </c>
      <c r="C18" s="171" t="s">
        <v>2501</v>
      </c>
      <c r="D18" s="388" t="s">
        <v>3782</v>
      </c>
      <c r="E18" s="173" t="s">
        <v>2502</v>
      </c>
      <c r="F18" s="392" t="s">
        <v>3778</v>
      </c>
      <c r="G18" s="57"/>
      <c r="I18" s="261"/>
    </row>
    <row r="19" spans="1:9" s="29" customFormat="1" ht="20.25" customHeight="1">
      <c r="A19" s="169" t="s">
        <v>2503</v>
      </c>
      <c r="B19" s="387" t="s">
        <v>3784</v>
      </c>
      <c r="C19" s="171" t="s">
        <v>2504</v>
      </c>
      <c r="D19" s="389" t="s">
        <v>3783</v>
      </c>
      <c r="E19" s="174" t="s">
        <v>2505</v>
      </c>
      <c r="F19" s="393" t="s">
        <v>3779</v>
      </c>
      <c r="G19" s="57"/>
    </row>
    <row r="20" spans="1:9" s="31" customFormat="1" ht="20.25" customHeight="1">
      <c r="A20" s="468" t="s">
        <v>2576</v>
      </c>
      <c r="B20" s="469"/>
      <c r="C20" s="390" t="s">
        <v>163</v>
      </c>
      <c r="D20" s="368"/>
      <c r="E20" s="176"/>
      <c r="F20" s="177"/>
      <c r="G20" s="77"/>
      <c r="H20" s="77"/>
    </row>
    <row r="21" spans="1:9" s="29" customFormat="1" ht="20.25" customHeight="1">
      <c r="A21" s="165"/>
      <c r="B21" s="3" t="s">
        <v>2577</v>
      </c>
      <c r="C21" s="369"/>
      <c r="D21" s="370"/>
      <c r="E21" s="370"/>
      <c r="F21" s="178"/>
      <c r="G21" s="53"/>
      <c r="H21" s="53"/>
    </row>
    <row r="22" spans="1:9" s="29" customFormat="1" ht="20.25" customHeight="1">
      <c r="A22" s="165" t="s">
        <v>2623</v>
      </c>
      <c r="B22" s="3"/>
      <c r="C22" s="3"/>
      <c r="D22" s="3"/>
      <c r="E22" s="3"/>
      <c r="F22" s="166"/>
      <c r="G22" s="55" t="s">
        <v>3803</v>
      </c>
      <c r="H22" s="29" t="s">
        <v>2650</v>
      </c>
      <c r="I22" s="3"/>
    </row>
    <row r="23" spans="1:9" s="29" customFormat="1" ht="20.25" customHeight="1">
      <c r="A23" s="169" t="s">
        <v>35</v>
      </c>
      <c r="B23" s="92"/>
      <c r="C23" s="171" t="s">
        <v>2506</v>
      </c>
      <c r="D23" s="87"/>
      <c r="E23" s="94"/>
      <c r="F23" s="88"/>
      <c r="G23" s="57"/>
    </row>
    <row r="24" spans="1:9" s="29" customFormat="1" ht="20.25" customHeight="1">
      <c r="A24" s="169" t="s">
        <v>2504</v>
      </c>
      <c r="B24" s="92"/>
      <c r="C24" s="171" t="s">
        <v>2502</v>
      </c>
      <c r="D24" s="93"/>
      <c r="E24" s="171" t="s">
        <v>2505</v>
      </c>
      <c r="F24" s="91"/>
      <c r="G24" s="57"/>
    </row>
    <row r="25" spans="1:9" s="29" customFormat="1" ht="20.25" customHeight="1">
      <c r="A25" s="165"/>
      <c r="B25" s="179"/>
      <c r="C25" s="179"/>
      <c r="D25" s="179"/>
      <c r="E25" s="179"/>
      <c r="F25" s="168"/>
      <c r="G25" s="57"/>
    </row>
    <row r="26" spans="1:9" s="29" customFormat="1" ht="20.25" customHeight="1">
      <c r="A26" s="165" t="s">
        <v>2578</v>
      </c>
      <c r="B26" s="179"/>
      <c r="C26" s="179"/>
      <c r="D26" s="179"/>
      <c r="E26" s="179"/>
      <c r="F26" s="168"/>
      <c r="G26" s="57"/>
    </row>
    <row r="27" spans="1:9" s="29" customFormat="1" ht="20.25" customHeight="1">
      <c r="A27" s="54" t="s">
        <v>2579</v>
      </c>
      <c r="B27" s="394" t="s">
        <v>3785</v>
      </c>
      <c r="C27" s="179"/>
      <c r="D27" s="179"/>
      <c r="E27" s="179"/>
      <c r="F27" s="168"/>
      <c r="G27" s="55" t="s">
        <v>3803</v>
      </c>
      <c r="H27" s="29" t="s">
        <v>2511</v>
      </c>
    </row>
    <row r="28" spans="1:9" s="29" customFormat="1" ht="20.25" customHeight="1">
      <c r="A28" s="54" t="s">
        <v>2580</v>
      </c>
      <c r="B28" s="562" t="s">
        <v>3786</v>
      </c>
      <c r="C28" s="563"/>
      <c r="D28" s="563"/>
      <c r="E28" s="563"/>
      <c r="F28" s="564"/>
      <c r="G28" s="55" t="s">
        <v>3803</v>
      </c>
      <c r="H28" s="31" t="s">
        <v>2581</v>
      </c>
    </row>
    <row r="29" spans="1:9" s="29" customFormat="1" ht="20.25" customHeight="1">
      <c r="A29" s="56" t="s">
        <v>2582</v>
      </c>
      <c r="B29" s="565"/>
      <c r="C29" s="566"/>
      <c r="D29" s="566"/>
      <c r="E29" s="566"/>
      <c r="F29" s="567"/>
      <c r="G29" s="57"/>
    </row>
    <row r="30" spans="1:9" s="29" customFormat="1" ht="22.5" customHeight="1">
      <c r="A30" s="165" t="s">
        <v>2626</v>
      </c>
      <c r="B30" s="3"/>
      <c r="C30" s="371"/>
      <c r="D30" s="3"/>
      <c r="E30" s="3"/>
      <c r="F30" s="166"/>
      <c r="G30" s="57"/>
    </row>
    <row r="31" spans="1:9" s="29" customFormat="1">
      <c r="A31" s="165" t="s">
        <v>2614</v>
      </c>
      <c r="B31" s="3"/>
      <c r="C31" s="371"/>
      <c r="D31" s="3"/>
      <c r="E31" s="3"/>
      <c r="F31" s="166"/>
      <c r="G31" s="57"/>
    </row>
    <row r="32" spans="1:9" s="29" customFormat="1" ht="20.25" customHeight="1">
      <c r="A32" s="102" t="s">
        <v>2627</v>
      </c>
      <c r="B32" s="103"/>
      <c r="C32" s="396" t="s">
        <v>179</v>
      </c>
      <c r="D32" s="199" t="s">
        <v>2624</v>
      </c>
      <c r="E32" s="552" t="s">
        <v>3787</v>
      </c>
      <c r="F32" s="553"/>
      <c r="G32" s="55" t="s">
        <v>3803</v>
      </c>
      <c r="H32" s="29" t="s">
        <v>2583</v>
      </c>
    </row>
    <row r="33" spans="1:9" s="29" customFormat="1" ht="20.25" customHeight="1">
      <c r="A33" s="478" t="s">
        <v>2628</v>
      </c>
      <c r="B33" s="479"/>
      <c r="C33" s="479"/>
      <c r="D33" s="479"/>
      <c r="E33" s="479"/>
      <c r="F33" s="480"/>
      <c r="G33" s="55" t="s">
        <v>3803</v>
      </c>
      <c r="H33" s="29" t="s">
        <v>2652</v>
      </c>
    </row>
    <row r="34" spans="1:9" s="31" customFormat="1" ht="20.25" customHeight="1">
      <c r="A34" s="540" t="s">
        <v>3788</v>
      </c>
      <c r="B34" s="541"/>
      <c r="C34" s="541"/>
      <c r="D34" s="541"/>
      <c r="E34" s="541"/>
      <c r="F34" s="542"/>
      <c r="I34" s="29"/>
    </row>
    <row r="35" spans="1:9" s="29" customFormat="1" ht="63" customHeight="1">
      <c r="A35" s="543"/>
      <c r="B35" s="544"/>
      <c r="C35" s="544"/>
      <c r="D35" s="544"/>
      <c r="E35" s="544"/>
      <c r="F35" s="545"/>
    </row>
    <row r="36" spans="1:9" s="29" customFormat="1" ht="24" customHeight="1">
      <c r="A36" s="478" t="s">
        <v>2629</v>
      </c>
      <c r="B36" s="479"/>
      <c r="C36" s="479"/>
      <c r="D36" s="479"/>
      <c r="E36" s="479"/>
      <c r="F36" s="480"/>
      <c r="G36" s="55" t="s">
        <v>3803</v>
      </c>
      <c r="H36" s="29" t="s">
        <v>2653</v>
      </c>
    </row>
    <row r="37" spans="1:9" s="31" customFormat="1" ht="20.25" customHeight="1">
      <c r="A37" s="540" t="s">
        <v>3789</v>
      </c>
      <c r="B37" s="541"/>
      <c r="C37" s="541"/>
      <c r="D37" s="541"/>
      <c r="E37" s="541"/>
      <c r="F37" s="542"/>
      <c r="I37" s="29"/>
    </row>
    <row r="38" spans="1:9" s="29" customFormat="1" ht="63" customHeight="1">
      <c r="A38" s="543"/>
      <c r="B38" s="544"/>
      <c r="C38" s="544"/>
      <c r="D38" s="544"/>
      <c r="E38" s="544"/>
      <c r="F38" s="545"/>
    </row>
    <row r="39" spans="1:9" s="29" customFormat="1" ht="24" customHeight="1">
      <c r="A39" s="478" t="s">
        <v>2630</v>
      </c>
      <c r="B39" s="479"/>
      <c r="C39" s="479"/>
      <c r="D39" s="479"/>
      <c r="E39" s="479"/>
      <c r="F39" s="480"/>
      <c r="G39" s="55" t="s">
        <v>3803</v>
      </c>
      <c r="H39" s="29" t="s">
        <v>2654</v>
      </c>
    </row>
    <row r="40" spans="1:9" s="29" customFormat="1" ht="20.25" customHeight="1">
      <c r="A40" s="540" t="s">
        <v>3811</v>
      </c>
      <c r="B40" s="541"/>
      <c r="C40" s="541"/>
      <c r="D40" s="541"/>
      <c r="E40" s="541"/>
      <c r="F40" s="542"/>
    </row>
    <row r="41" spans="1:9" s="29" customFormat="1" ht="20.25" customHeight="1">
      <c r="A41" s="546"/>
      <c r="B41" s="547"/>
      <c r="C41" s="547"/>
      <c r="D41" s="547"/>
      <c r="E41" s="547"/>
      <c r="F41" s="548"/>
    </row>
    <row r="42" spans="1:9" s="29" customFormat="1" ht="20.25" customHeight="1">
      <c r="A42" s="546"/>
      <c r="B42" s="547"/>
      <c r="C42" s="547"/>
      <c r="D42" s="547"/>
      <c r="E42" s="547"/>
      <c r="F42" s="548"/>
      <c r="G42" s="57"/>
    </row>
    <row r="43" spans="1:9" s="29" customFormat="1" ht="20.25" customHeight="1" thickBot="1">
      <c r="A43" s="549"/>
      <c r="B43" s="550"/>
      <c r="C43" s="550"/>
      <c r="D43" s="550"/>
      <c r="E43" s="550"/>
      <c r="F43" s="551"/>
      <c r="G43" s="57"/>
    </row>
    <row r="44" spans="1:9" s="31" customFormat="1" ht="20.25" customHeight="1">
      <c r="A44" s="32" t="s">
        <v>2631</v>
      </c>
      <c r="B44" s="486" t="s">
        <v>2584</v>
      </c>
      <c r="C44" s="487"/>
      <c r="D44" s="487"/>
      <c r="E44" s="487"/>
      <c r="F44" s="488"/>
      <c r="G44" s="55" t="s">
        <v>3803</v>
      </c>
      <c r="H44" s="31" t="s">
        <v>2631</v>
      </c>
    </row>
    <row r="45" spans="1:9" s="31" customFormat="1" ht="26.25" customHeight="1">
      <c r="A45" s="33" t="s">
        <v>2508</v>
      </c>
      <c r="B45" s="476" t="s">
        <v>3341</v>
      </c>
      <c r="C45" s="477"/>
      <c r="D45" s="395" t="s">
        <v>130</v>
      </c>
      <c r="E45" s="260" t="s">
        <v>47</v>
      </c>
      <c r="F45" s="50"/>
      <c r="G45" s="31">
        <v>2</v>
      </c>
    </row>
    <row r="46" spans="1:9" s="31" customFormat="1" ht="26.25" customHeight="1">
      <c r="A46" s="33" t="s">
        <v>2509</v>
      </c>
      <c r="B46" s="476" t="s">
        <v>3340</v>
      </c>
      <c r="C46" s="477"/>
      <c r="D46" s="395"/>
      <c r="E46" s="260" t="s">
        <v>48</v>
      </c>
      <c r="F46" s="50"/>
    </row>
    <row r="47" spans="1:9" s="31" customFormat="1" ht="26.25" customHeight="1">
      <c r="A47" s="33"/>
      <c r="B47" s="476" t="s">
        <v>3339</v>
      </c>
      <c r="C47" s="477"/>
      <c r="D47" s="395"/>
      <c r="E47" s="260" t="s">
        <v>49</v>
      </c>
      <c r="F47" s="50"/>
    </row>
    <row r="48" spans="1:9" s="31" customFormat="1" ht="26.25" customHeight="1">
      <c r="A48" s="33"/>
      <c r="B48" s="476" t="s">
        <v>3388</v>
      </c>
      <c r="C48" s="477"/>
      <c r="D48" s="395"/>
      <c r="E48" s="260" t="s">
        <v>50</v>
      </c>
      <c r="F48" s="50"/>
    </row>
    <row r="49" spans="1:8" s="31" customFormat="1" ht="26.25" customHeight="1">
      <c r="A49" s="33"/>
      <c r="B49" s="476" t="s">
        <v>3353</v>
      </c>
      <c r="C49" s="477"/>
      <c r="D49" s="395"/>
      <c r="E49" s="260" t="s">
        <v>51</v>
      </c>
      <c r="F49" s="50"/>
    </row>
    <row r="50" spans="1:8" s="31" customFormat="1" ht="26.25" customHeight="1">
      <c r="A50" s="33"/>
      <c r="B50" s="476" t="s">
        <v>41</v>
      </c>
      <c r="C50" s="477"/>
      <c r="D50" s="395"/>
      <c r="E50" s="260" t="s">
        <v>52</v>
      </c>
      <c r="F50" s="50"/>
    </row>
    <row r="51" spans="1:8" s="31" customFormat="1" ht="26.25" customHeight="1">
      <c r="A51" s="33"/>
      <c r="B51" s="476" t="s">
        <v>3383</v>
      </c>
      <c r="C51" s="477"/>
      <c r="D51" s="395"/>
      <c r="E51" s="260" t="s">
        <v>53</v>
      </c>
      <c r="F51" s="50"/>
    </row>
    <row r="52" spans="1:8" s="31" customFormat="1" ht="26.25" customHeight="1">
      <c r="A52" s="33"/>
      <c r="B52" s="476" t="s">
        <v>3384</v>
      </c>
      <c r="C52" s="477"/>
      <c r="D52" s="395"/>
      <c r="E52" s="260" t="s">
        <v>54</v>
      </c>
      <c r="F52" s="50"/>
    </row>
    <row r="53" spans="1:8" s="31" customFormat="1" ht="26.25" customHeight="1">
      <c r="A53" s="33"/>
      <c r="B53" s="476" t="s">
        <v>3385</v>
      </c>
      <c r="C53" s="477"/>
      <c r="D53" s="395"/>
      <c r="E53" s="260" t="s">
        <v>55</v>
      </c>
      <c r="F53" s="50"/>
    </row>
    <row r="54" spans="1:8" s="31" customFormat="1" ht="26.25" customHeight="1">
      <c r="A54" s="33"/>
      <c r="B54" s="489" t="s">
        <v>3390</v>
      </c>
      <c r="C54" s="539"/>
      <c r="D54" s="395"/>
      <c r="E54" s="260" t="s">
        <v>3333</v>
      </c>
      <c r="F54" s="50"/>
    </row>
    <row r="55" spans="1:8" s="31" customFormat="1" ht="26.25" customHeight="1">
      <c r="A55" s="33"/>
      <c r="B55" s="476" t="s">
        <v>3335</v>
      </c>
      <c r="C55" s="477"/>
      <c r="D55" s="395" t="s">
        <v>130</v>
      </c>
      <c r="E55" s="260" t="s">
        <v>42</v>
      </c>
      <c r="F55" s="50"/>
    </row>
    <row r="56" spans="1:8" s="31" customFormat="1" ht="26.25" customHeight="1">
      <c r="A56" s="33"/>
      <c r="B56" s="476" t="s">
        <v>3386</v>
      </c>
      <c r="C56" s="477"/>
      <c r="D56" s="395"/>
      <c r="E56" s="260" t="s">
        <v>3338</v>
      </c>
      <c r="F56" s="50"/>
    </row>
    <row r="57" spans="1:8" s="31" customFormat="1" ht="26.25" customHeight="1">
      <c r="A57" s="33"/>
      <c r="B57" s="476" t="s">
        <v>3334</v>
      </c>
      <c r="C57" s="477"/>
      <c r="D57" s="395"/>
      <c r="E57" s="260" t="s">
        <v>3337</v>
      </c>
      <c r="F57" s="50"/>
    </row>
    <row r="58" spans="1:8" s="31" customFormat="1" ht="26.25" customHeight="1">
      <c r="A58" s="33"/>
      <c r="B58" s="476" t="s">
        <v>2585</v>
      </c>
      <c r="C58" s="477"/>
      <c r="D58" s="395"/>
      <c r="E58" s="260" t="s">
        <v>3336</v>
      </c>
      <c r="F58" s="50"/>
    </row>
    <row r="59" spans="1:8" s="31" customFormat="1" ht="26.25" customHeight="1">
      <c r="A59" s="33"/>
      <c r="B59" s="476" t="s">
        <v>43</v>
      </c>
      <c r="C59" s="477"/>
      <c r="D59" s="34"/>
      <c r="E59" s="350" t="s">
        <v>3389</v>
      </c>
      <c r="F59" s="50"/>
    </row>
    <row r="60" spans="1:8" s="31" customFormat="1" ht="26.25" customHeight="1">
      <c r="A60" s="33"/>
      <c r="B60" s="476" t="s">
        <v>44</v>
      </c>
      <c r="C60" s="477"/>
      <c r="D60" s="34"/>
      <c r="E60" s="344" t="s">
        <v>3387</v>
      </c>
      <c r="F60" s="50"/>
      <c r="H60" s="58"/>
    </row>
    <row r="61" spans="1:8" s="31" customFormat="1" ht="26.25" customHeight="1">
      <c r="A61" s="33"/>
      <c r="B61" s="476" t="s">
        <v>45</v>
      </c>
      <c r="C61" s="477"/>
      <c r="D61" s="59"/>
      <c r="E61" s="181" t="s">
        <v>56</v>
      </c>
      <c r="F61" s="50"/>
      <c r="H61" s="58"/>
    </row>
    <row r="62" spans="1:8" s="31" customFormat="1" ht="26.25" customHeight="1">
      <c r="A62" s="33"/>
      <c r="B62" s="476" t="s">
        <v>46</v>
      </c>
      <c r="C62" s="477"/>
      <c r="D62" s="59"/>
      <c r="E62" s="274"/>
      <c r="F62" s="50"/>
      <c r="H62" s="58"/>
    </row>
    <row r="63" spans="1:8" s="31" customFormat="1" ht="20.25" customHeight="1">
      <c r="A63" s="492" t="s">
        <v>2586</v>
      </c>
      <c r="B63" s="494"/>
      <c r="C63" s="495"/>
      <c r="D63" s="495"/>
      <c r="E63" s="495"/>
      <c r="F63" s="496"/>
      <c r="H63" s="3"/>
    </row>
    <row r="64" spans="1:8" s="31" customFormat="1" ht="20.25" customHeight="1">
      <c r="A64" s="493"/>
      <c r="B64" s="497"/>
      <c r="C64" s="498"/>
      <c r="D64" s="498"/>
      <c r="E64" s="498"/>
      <c r="F64" s="499"/>
      <c r="G64" s="57" t="s">
        <v>2489</v>
      </c>
      <c r="H64" s="57" t="s">
        <v>2489</v>
      </c>
    </row>
    <row r="65" spans="1:9" s="29" customFormat="1" ht="20.25" customHeight="1" thickBot="1">
      <c r="A65" s="165"/>
      <c r="B65" s="3"/>
      <c r="C65" s="3"/>
      <c r="D65" s="3"/>
      <c r="E65" s="3"/>
      <c r="F65" s="166"/>
      <c r="G65" s="57" t="s">
        <v>2489</v>
      </c>
      <c r="H65" s="57" t="s">
        <v>2489</v>
      </c>
    </row>
    <row r="66" spans="1:9" s="29" customFormat="1" ht="20.25" customHeight="1">
      <c r="A66" s="345"/>
      <c r="B66" s="346"/>
      <c r="C66" s="346"/>
      <c r="D66" s="346"/>
      <c r="E66" s="346"/>
      <c r="F66" s="347"/>
      <c r="G66" s="55" t="s">
        <v>3803</v>
      </c>
      <c r="H66" s="79" t="s">
        <v>3382</v>
      </c>
    </row>
    <row r="67" spans="1:9" s="29" customFormat="1" ht="20.25" customHeight="1">
      <c r="A67" s="348"/>
      <c r="B67" s="372"/>
      <c r="C67" s="372"/>
      <c r="D67" s="372"/>
      <c r="E67" s="372"/>
      <c r="F67" s="349"/>
      <c r="G67" s="57"/>
      <c r="H67" s="57"/>
    </row>
    <row r="68" spans="1:9" s="29" customFormat="1" ht="20.25" customHeight="1">
      <c r="A68" s="165" t="s">
        <v>3764</v>
      </c>
      <c r="B68" s="460" t="s">
        <v>3381</v>
      </c>
      <c r="C68" s="461"/>
      <c r="D68" s="462"/>
      <c r="E68" s="399" t="s">
        <v>3790</v>
      </c>
      <c r="F68" s="167" t="s">
        <v>2489</v>
      </c>
      <c r="G68" s="29" t="s">
        <v>3753</v>
      </c>
      <c r="H68" s="29" t="s">
        <v>3753</v>
      </c>
    </row>
    <row r="69" spans="1:9" s="29" customFormat="1" ht="20.25" customHeight="1">
      <c r="A69" s="165"/>
      <c r="B69" s="3"/>
      <c r="C69" s="3"/>
      <c r="D69" s="3"/>
      <c r="E69" s="3"/>
      <c r="F69" s="166"/>
      <c r="G69" s="57">
        <v>3</v>
      </c>
      <c r="H69" s="57">
        <v>3</v>
      </c>
    </row>
    <row r="70" spans="1:9" s="29" customFormat="1" ht="26">
      <c r="A70" s="335" t="s">
        <v>3379</v>
      </c>
      <c r="B70" s="182" t="s">
        <v>34</v>
      </c>
      <c r="C70" s="336" t="s">
        <v>2587</v>
      </c>
      <c r="D70" s="182" t="s">
        <v>2588</v>
      </c>
      <c r="E70" s="336" t="s">
        <v>2589</v>
      </c>
      <c r="F70" s="337" t="s">
        <v>2516</v>
      </c>
      <c r="G70" s="55" t="s">
        <v>3805</v>
      </c>
      <c r="H70" s="29" t="s">
        <v>2660</v>
      </c>
    </row>
    <row r="71" spans="1:9" s="29" customFormat="1" ht="20.25" customHeight="1">
      <c r="A71" s="183" t="s">
        <v>2590</v>
      </c>
      <c r="B71" s="536" t="s">
        <v>323</v>
      </c>
      <c r="C71" s="397" t="s">
        <v>3791</v>
      </c>
      <c r="D71" s="398" t="s">
        <v>466</v>
      </c>
      <c r="E71" s="399" t="s">
        <v>3792</v>
      </c>
      <c r="F71" s="400" t="s">
        <v>3415</v>
      </c>
      <c r="G71" s="31" t="s">
        <v>2655</v>
      </c>
      <c r="H71" s="157" t="s">
        <v>3791</v>
      </c>
      <c r="I71" s="61" t="s">
        <v>3806</v>
      </c>
    </row>
    <row r="72" spans="1:9" s="29" customFormat="1" ht="20.25" customHeight="1">
      <c r="A72" s="185" t="s">
        <v>2591</v>
      </c>
      <c r="B72" s="537"/>
      <c r="C72" s="397" t="s">
        <v>3791</v>
      </c>
      <c r="D72" s="398" t="s">
        <v>469</v>
      </c>
      <c r="E72" s="399" t="s">
        <v>3793</v>
      </c>
      <c r="F72" s="400" t="s">
        <v>86</v>
      </c>
      <c r="G72" s="31" t="s">
        <v>2656</v>
      </c>
      <c r="H72" s="157" t="s">
        <v>3791</v>
      </c>
      <c r="I72" s="61" t="s">
        <v>3807</v>
      </c>
    </row>
    <row r="73" spans="1:9" s="29" customFormat="1" ht="20.25" customHeight="1">
      <c r="A73" s="186" t="s">
        <v>2592</v>
      </c>
      <c r="B73" s="538"/>
      <c r="C73" s="397" t="s">
        <v>3791</v>
      </c>
      <c r="D73" s="398" t="s">
        <v>469</v>
      </c>
      <c r="E73" s="399" t="s">
        <v>3794</v>
      </c>
      <c r="F73" s="400" t="s">
        <v>86</v>
      </c>
      <c r="G73" s="31" t="s">
        <v>2657</v>
      </c>
      <c r="H73" s="157" t="s">
        <v>3791</v>
      </c>
      <c r="I73" s="61" t="s">
        <v>3808</v>
      </c>
    </row>
    <row r="74" spans="1:9" s="29" customFormat="1" ht="20.25" customHeight="1">
      <c r="A74" s="187"/>
      <c r="B74" s="368" t="s">
        <v>3377</v>
      </c>
      <c r="C74" s="368"/>
      <c r="D74" s="368"/>
      <c r="E74" s="368"/>
      <c r="F74" s="188"/>
      <c r="G74" s="78"/>
    </row>
    <row r="75" spans="1:9" s="29" customFormat="1" ht="20.25" customHeight="1">
      <c r="A75" s="54" t="s">
        <v>2593</v>
      </c>
      <c r="B75" s="171" t="s">
        <v>2594</v>
      </c>
      <c r="C75" s="465"/>
      <c r="D75" s="467"/>
      <c r="E75" s="81" t="s">
        <v>2595</v>
      </c>
      <c r="F75" s="82"/>
      <c r="G75" s="78"/>
    </row>
    <row r="76" spans="1:9" s="31" customFormat="1" ht="20.25" customHeight="1">
      <c r="A76" s="170" t="s">
        <v>2596</v>
      </c>
      <c r="B76" s="189" t="s">
        <v>2597</v>
      </c>
      <c r="C76" s="465"/>
      <c r="D76" s="466"/>
      <c r="E76" s="466"/>
      <c r="F76" s="503"/>
    </row>
    <row r="77" spans="1:9" s="29" customFormat="1" ht="20.25" customHeight="1" thickBot="1">
      <c r="A77" s="170"/>
      <c r="B77" s="190" t="s">
        <v>2598</v>
      </c>
      <c r="C77" s="504"/>
      <c r="D77" s="505"/>
      <c r="E77" s="505"/>
      <c r="F77" s="506"/>
      <c r="G77" s="328" t="s">
        <v>3803</v>
      </c>
      <c r="H77" s="329" t="s">
        <v>2524</v>
      </c>
    </row>
    <row r="78" spans="1:9" s="29" customFormat="1" ht="20.25" customHeight="1" thickTop="1">
      <c r="A78" s="170"/>
      <c r="B78" s="174" t="s">
        <v>2599</v>
      </c>
      <c r="C78" s="534" t="s">
        <v>3795</v>
      </c>
      <c r="D78" s="535"/>
      <c r="E78" s="81" t="s">
        <v>2595</v>
      </c>
      <c r="F78" s="401" t="s">
        <v>3796</v>
      </c>
      <c r="G78" s="328" t="s">
        <v>3803</v>
      </c>
      <c r="H78" s="329" t="s">
        <v>2600</v>
      </c>
    </row>
    <row r="79" spans="1:9" s="29" customFormat="1" ht="20.25" customHeight="1">
      <c r="A79" s="191"/>
      <c r="B79" s="189" t="s">
        <v>2597</v>
      </c>
      <c r="C79" s="527" t="s">
        <v>3797</v>
      </c>
      <c r="D79" s="528"/>
      <c r="E79" s="528"/>
      <c r="F79" s="529"/>
      <c r="G79" s="328" t="s">
        <v>3803</v>
      </c>
      <c r="H79" s="329" t="s">
        <v>2601</v>
      </c>
    </row>
    <row r="80" spans="1:9" s="29" customFormat="1" ht="20.25" customHeight="1" thickBot="1">
      <c r="A80" s="191"/>
      <c r="B80" s="190" t="s">
        <v>2598</v>
      </c>
      <c r="C80" s="530" t="s">
        <v>3798</v>
      </c>
      <c r="D80" s="531"/>
      <c r="E80" s="531"/>
      <c r="F80" s="532"/>
      <c r="G80" s="328" t="s">
        <v>3803</v>
      </c>
      <c r="H80" s="329" t="s">
        <v>2603</v>
      </c>
    </row>
    <row r="81" spans="1:9" s="29" customFormat="1" ht="20.25" customHeight="1" thickTop="1">
      <c r="A81" s="191"/>
      <c r="B81" s="174" t="s">
        <v>2602</v>
      </c>
      <c r="C81" s="534" t="s">
        <v>3795</v>
      </c>
      <c r="D81" s="535"/>
      <c r="E81" s="81" t="s">
        <v>2595</v>
      </c>
      <c r="F81" s="401" t="s">
        <v>3796</v>
      </c>
      <c r="G81" s="57"/>
    </row>
    <row r="82" spans="1:9" s="29" customFormat="1" ht="20.25" customHeight="1">
      <c r="A82" s="170"/>
      <c r="B82" s="189" t="s">
        <v>2597</v>
      </c>
      <c r="C82" s="527" t="s">
        <v>3797</v>
      </c>
      <c r="D82" s="528"/>
      <c r="E82" s="528"/>
      <c r="F82" s="529"/>
      <c r="G82" s="57"/>
    </row>
    <row r="83" spans="1:9" s="29" customFormat="1" ht="20.25" customHeight="1" thickBot="1">
      <c r="A83" s="192"/>
      <c r="B83" s="190" t="s">
        <v>2598</v>
      </c>
      <c r="C83" s="530" t="s">
        <v>3798</v>
      </c>
      <c r="D83" s="531"/>
      <c r="E83" s="531"/>
      <c r="F83" s="532"/>
    </row>
    <row r="84" spans="1:9" s="29" customFormat="1" ht="42" customHeight="1" thickTop="1">
      <c r="A84" s="262"/>
      <c r="B84" s="3"/>
      <c r="C84" s="3"/>
      <c r="D84" s="3"/>
      <c r="E84" s="3"/>
      <c r="F84" s="166"/>
      <c r="G84" s="29" t="s">
        <v>2489</v>
      </c>
      <c r="H84" s="29" t="s">
        <v>2489</v>
      </c>
    </row>
    <row r="85" spans="1:9" s="29" customFormat="1" ht="24.75" customHeight="1">
      <c r="A85" s="335" t="s">
        <v>3380</v>
      </c>
      <c r="B85" s="182" t="s">
        <v>2636</v>
      </c>
      <c r="C85" s="263"/>
      <c r="D85" s="373" t="s">
        <v>2489</v>
      </c>
      <c r="E85" s="3"/>
      <c r="F85" s="264" t="s">
        <v>2637</v>
      </c>
      <c r="G85" s="55" t="s">
        <v>3803</v>
      </c>
      <c r="H85" s="29" t="s">
        <v>2659</v>
      </c>
    </row>
    <row r="86" spans="1:9" s="29" customFormat="1" ht="20.25" customHeight="1">
      <c r="A86" s="183" t="s">
        <v>2590</v>
      </c>
      <c r="B86" s="182" t="s">
        <v>2638</v>
      </c>
      <c r="C86" s="182" t="s">
        <v>2639</v>
      </c>
      <c r="D86" s="182" t="s">
        <v>2640</v>
      </c>
      <c r="E86" s="182" t="s">
        <v>2641</v>
      </c>
      <c r="F86" s="265" t="s">
        <v>2642</v>
      </c>
      <c r="G86" s="55" t="s">
        <v>2658</v>
      </c>
    </row>
    <row r="87" spans="1:9" s="29" customFormat="1" ht="20.25" customHeight="1">
      <c r="A87" s="266" t="s">
        <v>2525</v>
      </c>
      <c r="B87" s="275"/>
      <c r="C87" s="267"/>
      <c r="D87" s="268"/>
      <c r="E87" s="269"/>
      <c r="F87" s="270" t="s">
        <v>2489</v>
      </c>
      <c r="G87" s="55" t="s">
        <v>2489</v>
      </c>
      <c r="H87" s="29" t="s">
        <v>2489</v>
      </c>
      <c r="I87" s="157" t="s">
        <v>3791</v>
      </c>
    </row>
    <row r="88" spans="1:9" s="29" customFormat="1" ht="20.25" customHeight="1">
      <c r="A88" s="271" t="s">
        <v>2529</v>
      </c>
      <c r="B88" s="275"/>
      <c r="C88" s="267"/>
      <c r="D88" s="268"/>
      <c r="E88" s="269"/>
      <c r="F88" s="270" t="s">
        <v>2489</v>
      </c>
      <c r="G88" s="55" t="s">
        <v>2489</v>
      </c>
      <c r="H88" s="29" t="s">
        <v>2489</v>
      </c>
      <c r="I88" s="157" t="s">
        <v>3791</v>
      </c>
    </row>
    <row r="89" spans="1:9" s="29" customFormat="1" ht="20.25" customHeight="1">
      <c r="A89" s="271" t="s">
        <v>2530</v>
      </c>
      <c r="B89" s="275"/>
      <c r="C89" s="267"/>
      <c r="D89" s="268"/>
      <c r="E89" s="269"/>
      <c r="F89" s="270" t="s">
        <v>2489</v>
      </c>
      <c r="G89" s="55" t="s">
        <v>2489</v>
      </c>
      <c r="H89" s="29" t="s">
        <v>2489</v>
      </c>
      <c r="I89" s="157" t="s">
        <v>3791</v>
      </c>
    </row>
    <row r="90" spans="1:9" s="29" customFormat="1" ht="20.25" customHeight="1">
      <c r="A90" s="271" t="s">
        <v>2643</v>
      </c>
      <c r="B90" s="275"/>
      <c r="C90" s="267"/>
      <c r="D90" s="268"/>
      <c r="E90" s="269"/>
      <c r="F90" s="270" t="s">
        <v>2489</v>
      </c>
      <c r="G90" s="55" t="s">
        <v>2489</v>
      </c>
      <c r="H90" s="29" t="s">
        <v>2489</v>
      </c>
      <c r="I90" s="157" t="s">
        <v>2489</v>
      </c>
    </row>
    <row r="91" spans="1:9" s="29" customFormat="1" ht="20.25" customHeight="1">
      <c r="A91" s="271" t="s">
        <v>2644</v>
      </c>
      <c r="B91" s="275"/>
      <c r="C91" s="267"/>
      <c r="D91" s="268"/>
      <c r="E91" s="269"/>
      <c r="F91" s="270" t="s">
        <v>2489</v>
      </c>
      <c r="G91" s="55" t="s">
        <v>2489</v>
      </c>
      <c r="H91" s="29" t="s">
        <v>2489</v>
      </c>
      <c r="I91" s="157" t="s">
        <v>2489</v>
      </c>
    </row>
    <row r="92" spans="1:9" s="29" customFormat="1" ht="20.25" customHeight="1">
      <c r="A92" s="271" t="s">
        <v>2645</v>
      </c>
      <c r="B92" s="275"/>
      <c r="C92" s="267"/>
      <c r="D92" s="268"/>
      <c r="E92" s="269"/>
      <c r="F92" s="270" t="s">
        <v>2489</v>
      </c>
      <c r="G92" s="55" t="s">
        <v>2489</v>
      </c>
      <c r="H92" s="29" t="s">
        <v>2489</v>
      </c>
      <c r="I92" s="157" t="s">
        <v>2489</v>
      </c>
    </row>
    <row r="93" spans="1:9" s="29" customFormat="1" ht="20.25" customHeight="1">
      <c r="A93" s="271" t="s">
        <v>2646</v>
      </c>
      <c r="B93" s="275"/>
      <c r="C93" s="267"/>
      <c r="D93" s="268"/>
      <c r="E93" s="269"/>
      <c r="F93" s="270" t="s">
        <v>2489</v>
      </c>
      <c r="G93" s="55" t="s">
        <v>2489</v>
      </c>
      <c r="H93" s="29" t="s">
        <v>2489</v>
      </c>
      <c r="I93" s="157" t="s">
        <v>2489</v>
      </c>
    </row>
    <row r="94" spans="1:9" s="29" customFormat="1" ht="20.25" customHeight="1">
      <c r="A94" s="271" t="s">
        <v>2647</v>
      </c>
      <c r="B94" s="275"/>
      <c r="C94" s="267"/>
      <c r="D94" s="268"/>
      <c r="E94" s="269"/>
      <c r="F94" s="270" t="s">
        <v>2489</v>
      </c>
      <c r="G94" s="55" t="s">
        <v>2489</v>
      </c>
      <c r="H94" s="29" t="s">
        <v>2489</v>
      </c>
      <c r="I94" s="157" t="s">
        <v>2489</v>
      </c>
    </row>
    <row r="95" spans="1:9" s="29" customFormat="1" ht="20.25" customHeight="1">
      <c r="A95" s="271" t="s">
        <v>2648</v>
      </c>
      <c r="B95" s="275"/>
      <c r="C95" s="267"/>
      <c r="D95" s="268"/>
      <c r="E95" s="269"/>
      <c r="F95" s="270" t="s">
        <v>2489</v>
      </c>
      <c r="G95" s="55" t="s">
        <v>2489</v>
      </c>
      <c r="H95" s="29" t="s">
        <v>2489</v>
      </c>
      <c r="I95" s="157" t="s">
        <v>2489</v>
      </c>
    </row>
    <row r="96" spans="1:9" s="29" customFormat="1" ht="20.25" customHeight="1">
      <c r="A96" s="272" t="s">
        <v>2649</v>
      </c>
      <c r="B96" s="275"/>
      <c r="C96" s="267"/>
      <c r="D96" s="268"/>
      <c r="E96" s="269"/>
      <c r="F96" s="270" t="s">
        <v>2489</v>
      </c>
      <c r="G96" s="55" t="s">
        <v>2489</v>
      </c>
      <c r="H96" s="29" t="s">
        <v>2489</v>
      </c>
      <c r="I96" s="157" t="s">
        <v>2489</v>
      </c>
    </row>
    <row r="97" spans="1:9" s="29" customFormat="1" ht="20.25" customHeight="1">
      <c r="A97" s="262"/>
      <c r="B97" s="368" t="s">
        <v>3377</v>
      </c>
      <c r="C97" s="3"/>
      <c r="D97" s="3"/>
      <c r="E97" s="3"/>
      <c r="F97" s="166"/>
      <c r="G97" s="55">
        <v>0</v>
      </c>
      <c r="H97" s="29" t="s">
        <v>2489</v>
      </c>
      <c r="I97" s="29" t="s">
        <v>3806</v>
      </c>
    </row>
    <row r="98" spans="1:9" s="29" customFormat="1" ht="20.25" customHeight="1">
      <c r="A98" s="262"/>
      <c r="B98" s="3"/>
      <c r="C98" s="3"/>
      <c r="D98" s="3"/>
      <c r="E98" s="3"/>
      <c r="F98" s="166"/>
      <c r="G98" s="55"/>
      <c r="I98" s="29" t="s">
        <v>3807</v>
      </c>
    </row>
    <row r="99" spans="1:9" s="29" customFormat="1" ht="20.25" customHeight="1">
      <c r="A99" s="54" t="s">
        <v>2604</v>
      </c>
      <c r="B99" s="194" t="s">
        <v>2605</v>
      </c>
      <c r="C99" s="527" t="s">
        <v>146</v>
      </c>
      <c r="D99" s="528"/>
      <c r="E99" s="533"/>
      <c r="F99" s="193"/>
      <c r="I99" s="29" t="s">
        <v>3808</v>
      </c>
    </row>
    <row r="100" spans="1:9" s="29" customFormat="1" ht="20.25" customHeight="1">
      <c r="A100" s="170" t="s">
        <v>2533</v>
      </c>
      <c r="B100" s="507" t="s">
        <v>2606</v>
      </c>
      <c r="C100" s="402" t="s">
        <v>3799</v>
      </c>
      <c r="D100" s="509" t="s">
        <v>2489</v>
      </c>
      <c r="E100" s="510"/>
      <c r="F100" s="193"/>
      <c r="G100" s="57"/>
      <c r="I100" s="29">
        <v>0</v>
      </c>
    </row>
    <row r="101" spans="1:9" s="29" customFormat="1" ht="20.25" customHeight="1">
      <c r="A101" s="170"/>
      <c r="B101" s="508"/>
      <c r="C101" s="511"/>
      <c r="D101" s="512"/>
      <c r="E101" s="513"/>
      <c r="F101" s="193"/>
      <c r="G101" s="55" t="s">
        <v>3803</v>
      </c>
      <c r="H101" s="29" t="s">
        <v>2604</v>
      </c>
      <c r="I101" s="29">
        <v>0</v>
      </c>
    </row>
    <row r="102" spans="1:9" s="29" customFormat="1" ht="20.25" customHeight="1">
      <c r="A102" s="170"/>
      <c r="B102" s="194" t="s">
        <v>2607</v>
      </c>
      <c r="C102" s="195" t="s">
        <v>60</v>
      </c>
      <c r="D102" s="171" t="s">
        <v>2608</v>
      </c>
      <c r="E102" s="84" t="s">
        <v>62</v>
      </c>
      <c r="F102" s="193"/>
      <c r="G102" s="55"/>
      <c r="I102" s="29">
        <v>0</v>
      </c>
    </row>
    <row r="103" spans="1:9" s="29" customFormat="1" ht="20.25" customHeight="1">
      <c r="A103" s="170"/>
      <c r="B103" s="194" t="s">
        <v>2609</v>
      </c>
      <c r="C103" s="398" t="s">
        <v>3800</v>
      </c>
      <c r="D103" s="398" t="s">
        <v>3800</v>
      </c>
      <c r="E103" s="398" t="s">
        <v>3800</v>
      </c>
      <c r="F103" s="193"/>
      <c r="G103" s="55"/>
      <c r="I103" s="29">
        <v>0</v>
      </c>
    </row>
    <row r="104" spans="1:9" s="29" customFormat="1" ht="20.25" customHeight="1" thickBot="1">
      <c r="A104" s="56"/>
      <c r="B104" s="196" t="s">
        <v>61</v>
      </c>
      <c r="C104" s="394" t="s">
        <v>206</v>
      </c>
      <c r="D104" s="394" t="s">
        <v>215</v>
      </c>
      <c r="E104" s="394" t="s">
        <v>206</v>
      </c>
      <c r="F104" s="193"/>
      <c r="G104" s="55"/>
      <c r="I104" s="29">
        <v>0</v>
      </c>
    </row>
    <row r="105" spans="1:9" s="29" customFormat="1" ht="20.25" customHeight="1" thickBot="1">
      <c r="A105" s="99" t="s">
        <v>2610</v>
      </c>
      <c r="B105" s="197"/>
      <c r="C105" s="465"/>
      <c r="D105" s="466"/>
      <c r="E105" s="467"/>
      <c r="F105" s="166"/>
      <c r="G105" s="76" t="s">
        <v>3809</v>
      </c>
      <c r="I105" s="29">
        <v>0</v>
      </c>
    </row>
    <row r="106" spans="1:9" s="29" customFormat="1" ht="20.25" customHeight="1">
      <c r="A106" s="99" t="s">
        <v>2611</v>
      </c>
      <c r="B106" s="403"/>
      <c r="C106" s="404"/>
      <c r="D106" s="405" t="s">
        <v>3801</v>
      </c>
      <c r="E106" s="374"/>
      <c r="F106" s="67"/>
      <c r="G106" s="57">
        <v>0</v>
      </c>
      <c r="I106" s="29">
        <v>0</v>
      </c>
    </row>
    <row r="107" spans="1:9" s="29" customFormat="1" ht="20.25" customHeight="1">
      <c r="A107" s="101" t="s">
        <v>2612</v>
      </c>
      <c r="B107" s="522" t="s">
        <v>3802</v>
      </c>
      <c r="C107" s="523"/>
      <c r="D107" s="524"/>
      <c r="E107" s="61"/>
      <c r="F107" s="68"/>
      <c r="G107" s="57" t="s">
        <v>3810</v>
      </c>
    </row>
    <row r="108" spans="1:9" s="31" customFormat="1" ht="20.25" customHeight="1">
      <c r="A108" s="198" t="s">
        <v>2613</v>
      </c>
      <c r="B108" s="3"/>
      <c r="C108" s="371"/>
      <c r="D108" s="3"/>
      <c r="E108" s="3"/>
      <c r="F108" s="166"/>
      <c r="G108" s="57"/>
    </row>
    <row r="109" spans="1:9" s="29" customFormat="1" ht="20.25" customHeight="1">
      <c r="A109" s="165"/>
      <c r="B109" s="3"/>
      <c r="C109" s="371"/>
      <c r="D109" s="3"/>
      <c r="E109" s="3"/>
      <c r="F109" s="166"/>
    </row>
    <row r="110" spans="1:9" s="29" customFormat="1" ht="20.25" customHeight="1">
      <c r="A110" s="165" t="s">
        <v>2632</v>
      </c>
      <c r="B110" s="3"/>
      <c r="C110" s="371"/>
      <c r="D110" s="3"/>
      <c r="E110" s="3"/>
      <c r="F110" s="166"/>
      <c r="G110" s="57"/>
    </row>
    <row r="111" spans="1:9" s="29" customFormat="1" ht="20.25" customHeight="1">
      <c r="A111" s="517" t="s">
        <v>2615</v>
      </c>
      <c r="B111" s="518"/>
      <c r="C111" s="519"/>
      <c r="D111" s="525" t="s">
        <v>259</v>
      </c>
      <c r="E111" s="526"/>
      <c r="F111" s="166"/>
      <c r="G111" s="55" t="s">
        <v>3803</v>
      </c>
      <c r="H111" s="79" t="s">
        <v>3352</v>
      </c>
    </row>
    <row r="112" spans="1:9" s="29" customFormat="1" ht="20.25" customHeight="1">
      <c r="A112" s="165"/>
      <c r="B112" s="3"/>
      <c r="C112" s="371"/>
      <c r="D112" s="258"/>
      <c r="E112" s="258"/>
      <c r="F112" s="166"/>
      <c r="G112" s="57"/>
    </row>
    <row r="113" spans="1:8" s="29" customFormat="1" ht="20.25" customHeight="1">
      <c r="A113" s="187" t="s">
        <v>2633</v>
      </c>
      <c r="B113" s="375"/>
      <c r="C113" s="375"/>
      <c r="D113" s="406"/>
      <c r="E113" s="406"/>
      <c r="F113" s="188"/>
    </row>
    <row r="114" spans="1:8" s="29" customFormat="1" ht="20.25" customHeight="1">
      <c r="A114" s="200" t="s">
        <v>2617</v>
      </c>
      <c r="B114" s="201"/>
      <c r="C114" s="202"/>
      <c r="D114" s="525" t="s">
        <v>501</v>
      </c>
      <c r="E114" s="526"/>
      <c r="F114" s="188"/>
      <c r="G114" s="55" t="s">
        <v>3803</v>
      </c>
      <c r="H114" s="79" t="s">
        <v>2616</v>
      </c>
    </row>
    <row r="115" spans="1:8" s="31" customFormat="1" ht="20.25" customHeight="1">
      <c r="A115" s="187"/>
      <c r="B115" s="368" t="s">
        <v>2618</v>
      </c>
      <c r="C115" s="376"/>
      <c r="D115" s="368"/>
      <c r="E115" s="368"/>
      <c r="F115" s="188"/>
    </row>
    <row r="116" spans="1:8" s="31" customFormat="1" ht="20.25" customHeight="1">
      <c r="A116" s="187"/>
      <c r="B116" s="368" t="s">
        <v>2619</v>
      </c>
      <c r="C116" s="376"/>
      <c r="D116" s="368"/>
      <c r="E116" s="368"/>
      <c r="F116" s="188"/>
    </row>
    <row r="117" spans="1:8" s="31" customFormat="1" ht="20.25" customHeight="1">
      <c r="A117" s="187"/>
      <c r="B117" s="368" t="s">
        <v>2620</v>
      </c>
      <c r="C117" s="376"/>
      <c r="D117" s="368"/>
      <c r="E117" s="368"/>
      <c r="F117" s="188"/>
    </row>
    <row r="118" spans="1:8" s="31" customFormat="1" ht="20.25" customHeight="1" thickBot="1">
      <c r="A118" s="377"/>
      <c r="B118" s="378" t="s">
        <v>2621</v>
      </c>
      <c r="C118" s="379"/>
      <c r="D118" s="378"/>
      <c r="E118" s="378"/>
      <c r="F118" s="380"/>
    </row>
    <row r="119" spans="1:8" s="327" customFormat="1" ht="22.5" customHeight="1">
      <c r="A119" s="325"/>
      <c r="B119" s="258"/>
      <c r="C119" s="258"/>
      <c r="D119" s="258"/>
      <c r="E119" s="258"/>
      <c r="F119" s="258"/>
      <c r="G119" s="326"/>
    </row>
    <row r="120" spans="1:8" s="327" customFormat="1" ht="22.5" customHeight="1">
      <c r="B120" s="330"/>
      <c r="C120" s="330"/>
      <c r="D120" s="330"/>
      <c r="E120" s="330"/>
      <c r="F120" s="258"/>
      <c r="G120" s="258"/>
    </row>
    <row r="121" spans="1:8" s="327" customFormat="1" ht="22.5" customHeight="1">
      <c r="B121" s="331"/>
      <c r="C121" s="330"/>
      <c r="D121" s="330"/>
      <c r="E121" s="330"/>
      <c r="F121" s="258"/>
      <c r="G121" s="258"/>
    </row>
    <row r="122" spans="1:8" s="327" customFormat="1" ht="22.5" customHeight="1">
      <c r="A122" s="332"/>
      <c r="B122" s="333"/>
      <c r="C122" s="333"/>
      <c r="D122" s="333" t="s">
        <v>2489</v>
      </c>
      <c r="E122" s="333"/>
      <c r="F122" s="334"/>
      <c r="G122" s="258"/>
    </row>
    <row r="123" spans="1:8" s="327" customFormat="1" ht="22.5" customHeight="1">
      <c r="A123" s="332"/>
      <c r="B123" s="333"/>
      <c r="C123" s="333"/>
      <c r="D123" s="333"/>
      <c r="E123" s="333"/>
      <c r="F123" s="334"/>
      <c r="G123" s="258"/>
    </row>
    <row r="124" spans="1:8" s="327" customFormat="1" ht="22.5" customHeight="1">
      <c r="A124" s="332"/>
      <c r="B124" s="333"/>
      <c r="C124" s="333"/>
      <c r="D124" s="333" t="s">
        <v>2489</v>
      </c>
      <c r="E124" s="333" t="s">
        <v>2489</v>
      </c>
      <c r="F124" s="334"/>
      <c r="G124" s="258"/>
    </row>
    <row r="125" spans="1:8" s="327" customFormat="1" ht="22.5" customHeight="1">
      <c r="A125" s="332"/>
      <c r="B125" s="333"/>
      <c r="C125" s="333"/>
      <c r="D125" s="333" t="s">
        <v>2489</v>
      </c>
      <c r="F125" s="334" t="s">
        <v>2489</v>
      </c>
      <c r="G125" s="258"/>
    </row>
    <row r="126" spans="1:8" s="327" customFormat="1" ht="22.5" customHeight="1">
      <c r="A126" s="332"/>
      <c r="B126" s="333"/>
      <c r="C126" s="334"/>
      <c r="D126" s="334" t="s">
        <v>2489</v>
      </c>
      <c r="E126" s="334" t="s">
        <v>2489</v>
      </c>
      <c r="F126" s="334" t="s">
        <v>2489</v>
      </c>
      <c r="G126" s="258"/>
    </row>
    <row r="127" spans="1:8" s="327" customFormat="1" ht="22.5" customHeight="1">
      <c r="A127" s="332"/>
      <c r="B127" s="334" t="s">
        <v>2489</v>
      </c>
      <c r="C127" s="334" t="s">
        <v>2489</v>
      </c>
      <c r="D127" s="334" t="s">
        <v>2489</v>
      </c>
      <c r="E127" s="334" t="s">
        <v>2489</v>
      </c>
      <c r="F127" s="334"/>
      <c r="G127" s="326"/>
    </row>
    <row r="128" spans="1:8" s="327" customFormat="1" ht="22.5" customHeight="1">
      <c r="A128" s="325"/>
      <c r="B128" s="258"/>
      <c r="C128" s="258"/>
      <c r="D128" s="258"/>
      <c r="E128" s="258"/>
      <c r="F128" s="258"/>
      <c r="G128" s="326"/>
    </row>
    <row r="129" spans="1:7" s="327" customFormat="1" ht="22.5" customHeight="1">
      <c r="A129" s="325"/>
      <c r="B129" s="258"/>
      <c r="C129" s="258"/>
      <c r="D129" s="258"/>
      <c r="E129" s="258"/>
      <c r="F129" s="258"/>
      <c r="G129" s="326"/>
    </row>
    <row r="130" spans="1:7" ht="27.75" customHeight="1"/>
  </sheetData>
  <sheetProtection algorithmName="SHA-512" hashValue="VNzGhM2D48GQijJiQKFWTb6Sk6m7UwMRvu18/+1SyYdWwiahD5f2pjIejLjgxjFKVnBpfV/X9oqvWDVN34pZCw==" saltValue="GR6Ayz9R1MQpyNOsh1JZIg==" spinCount="100000" sheet="1" formatRows="0" autoFilter="0"/>
  <dataConsolidate/>
  <mergeCells count="59">
    <mergeCell ref="E32:F32"/>
    <mergeCell ref="A1:F1"/>
    <mergeCell ref="J2:M3"/>
    <mergeCell ref="E3:F3"/>
    <mergeCell ref="A5:F5"/>
    <mergeCell ref="A6:F7"/>
    <mergeCell ref="B8:D8"/>
    <mergeCell ref="B9:D9"/>
    <mergeCell ref="B13:C13"/>
    <mergeCell ref="B17:D17"/>
    <mergeCell ref="A20:B20"/>
    <mergeCell ref="B28:F29"/>
    <mergeCell ref="B49:C49"/>
    <mergeCell ref="A33:F33"/>
    <mergeCell ref="A34:F35"/>
    <mergeCell ref="A36:F36"/>
    <mergeCell ref="A37:F38"/>
    <mergeCell ref="A39:F39"/>
    <mergeCell ref="A40:F43"/>
    <mergeCell ref="B44:F44"/>
    <mergeCell ref="B45:C45"/>
    <mergeCell ref="B46:C46"/>
    <mergeCell ref="B47:C47"/>
    <mergeCell ref="B48:C48"/>
    <mergeCell ref="B61:C61"/>
    <mergeCell ref="B50:C50"/>
    <mergeCell ref="B51:C51"/>
    <mergeCell ref="B52:C52"/>
    <mergeCell ref="B53:C53"/>
    <mergeCell ref="B54:C54"/>
    <mergeCell ref="B55:C55"/>
    <mergeCell ref="B56:C56"/>
    <mergeCell ref="B57:C57"/>
    <mergeCell ref="B58:C58"/>
    <mergeCell ref="B59:C59"/>
    <mergeCell ref="B60:C60"/>
    <mergeCell ref="C81:D81"/>
    <mergeCell ref="B62:C62"/>
    <mergeCell ref="A63:A64"/>
    <mergeCell ref="B63:F64"/>
    <mergeCell ref="B68:D68"/>
    <mergeCell ref="B71:B73"/>
    <mergeCell ref="C75:D75"/>
    <mergeCell ref="C76:F76"/>
    <mergeCell ref="C77:F77"/>
    <mergeCell ref="C78:D78"/>
    <mergeCell ref="C79:F79"/>
    <mergeCell ref="C80:F80"/>
    <mergeCell ref="C82:F82"/>
    <mergeCell ref="C83:F83"/>
    <mergeCell ref="C99:E99"/>
    <mergeCell ref="B100:B101"/>
    <mergeCell ref="D100:E100"/>
    <mergeCell ref="C101:E101"/>
    <mergeCell ref="C105:E105"/>
    <mergeCell ref="B107:D107"/>
    <mergeCell ref="A111:C111"/>
    <mergeCell ref="D111:E111"/>
    <mergeCell ref="D114:E114"/>
  </mergeCells>
  <phoneticPr fontId="9"/>
  <conditionalFormatting sqref="A34">
    <cfRule type="expression" dxfId="159" priority="14">
      <formula>$A$34=""</formula>
    </cfRule>
  </conditionalFormatting>
  <conditionalFormatting sqref="A37">
    <cfRule type="expression" dxfId="158" priority="13">
      <formula>$A$37=""</formula>
    </cfRule>
  </conditionalFormatting>
  <conditionalFormatting sqref="A40:A43">
    <cfRule type="expression" dxfId="157" priority="96">
      <formula>$A$40=""</formula>
    </cfRule>
  </conditionalFormatting>
  <conditionalFormatting sqref="A107:D107">
    <cfRule type="expression" dxfId="156" priority="60">
      <formula>$D$106="調整不可"</formula>
    </cfRule>
  </conditionalFormatting>
  <conditionalFormatting sqref="A105:E105 A106:D107">
    <cfRule type="expression" dxfId="155" priority="8">
      <formula>$G$105="指名"</formula>
    </cfRule>
  </conditionalFormatting>
  <conditionalFormatting sqref="A105:E105">
    <cfRule type="expression" dxfId="154" priority="29">
      <formula>$G$105&lt;&gt;"事務局一任"</formula>
    </cfRule>
  </conditionalFormatting>
  <conditionalFormatting sqref="A23:F24">
    <cfRule type="expression" dxfId="153" priority="91">
      <formula>$G$16=""</formula>
    </cfRule>
  </conditionalFormatting>
  <conditionalFormatting sqref="A70:F83">
    <cfRule type="expression" dxfId="152" priority="6">
      <formula>$E$68="②オンラインのみの派遣"</formula>
    </cfRule>
  </conditionalFormatting>
  <conditionalFormatting sqref="A85:F96">
    <cfRule type="expression" dxfId="151" priority="9">
      <formula>$E$68="①実地を含む最大3日間の派遣"</formula>
    </cfRule>
  </conditionalFormatting>
  <conditionalFormatting sqref="B13">
    <cfRule type="expression" dxfId="150" priority="39">
      <formula>$B$13=""</formula>
    </cfRule>
  </conditionalFormatting>
  <conditionalFormatting sqref="B16">
    <cfRule type="expression" dxfId="149" priority="41">
      <formula>$B$16=""</formula>
    </cfRule>
  </conditionalFormatting>
  <conditionalFormatting sqref="B17">
    <cfRule type="expression" dxfId="148" priority="3">
      <formula>$B$18=""</formula>
    </cfRule>
  </conditionalFormatting>
  <conditionalFormatting sqref="B18">
    <cfRule type="expression" dxfId="147" priority="33">
      <formula>$B$18=""</formula>
    </cfRule>
  </conditionalFormatting>
  <conditionalFormatting sqref="B19">
    <cfRule type="expression" dxfId="146" priority="100">
      <formula>$B$19=""</formula>
    </cfRule>
  </conditionalFormatting>
  <conditionalFormatting sqref="B23">
    <cfRule type="expression" dxfId="145" priority="92">
      <formula>$B$23=""</formula>
    </cfRule>
  </conditionalFormatting>
  <conditionalFormatting sqref="B24">
    <cfRule type="expression" dxfId="144" priority="106">
      <formula>$B$24=""</formula>
    </cfRule>
  </conditionalFormatting>
  <conditionalFormatting sqref="B27">
    <cfRule type="expression" dxfId="143" priority="30">
      <formula>$B$27=""</formula>
    </cfRule>
  </conditionalFormatting>
  <conditionalFormatting sqref="B71">
    <cfRule type="expression" dxfId="142" priority="53">
      <formula>$B$71=""</formula>
    </cfRule>
  </conditionalFormatting>
  <conditionalFormatting sqref="B87:B96">
    <cfRule type="expression" dxfId="141" priority="22">
      <formula>$B87=""</formula>
    </cfRule>
  </conditionalFormatting>
  <conditionalFormatting sqref="B107">
    <cfRule type="expression" dxfId="140" priority="66">
      <formula>$B$107=""</formula>
    </cfRule>
  </conditionalFormatting>
  <conditionalFormatting sqref="B100:E101">
    <cfRule type="expression" dxfId="139" priority="7">
      <formula>$G$107="講演有"</formula>
    </cfRule>
  </conditionalFormatting>
  <conditionalFormatting sqref="B102:E104">
    <cfRule type="expression" dxfId="138" priority="52">
      <formula>$G$105="事務局一任"</formula>
    </cfRule>
  </conditionalFormatting>
  <conditionalFormatting sqref="B75:F77">
    <cfRule type="expression" dxfId="137" priority="47">
      <formula>$F$71="オンライン"</formula>
    </cfRule>
  </conditionalFormatting>
  <conditionalFormatting sqref="B78:F80">
    <cfRule type="expression" dxfId="136" priority="48">
      <formula>$F$72="オンライン"</formula>
    </cfRule>
  </conditionalFormatting>
  <conditionalFormatting sqref="B81:F83">
    <cfRule type="expression" dxfId="135" priority="49">
      <formula>$F$73="オンライン"</formula>
    </cfRule>
  </conditionalFormatting>
  <conditionalFormatting sqref="B88:F96">
    <cfRule type="expression" dxfId="134" priority="10">
      <formula>$H$84=1</formula>
    </cfRule>
  </conditionalFormatting>
  <conditionalFormatting sqref="B89:F96">
    <cfRule type="expression" dxfId="133" priority="11">
      <formula>$H$84=2</formula>
    </cfRule>
  </conditionalFormatting>
  <conditionalFormatting sqref="B90:F96">
    <cfRule type="expression" dxfId="132" priority="12">
      <formula>$H$84=3</formula>
    </cfRule>
  </conditionalFormatting>
  <conditionalFormatting sqref="B91:F96">
    <cfRule type="expression" dxfId="131" priority="15">
      <formula>$H$84=4</formula>
    </cfRule>
  </conditionalFormatting>
  <conditionalFormatting sqref="B92:F96">
    <cfRule type="expression" dxfId="130" priority="17">
      <formula>$H$84=5</formula>
    </cfRule>
  </conditionalFormatting>
  <conditionalFormatting sqref="B93:F96">
    <cfRule type="expression" dxfId="129" priority="18">
      <formula>$H$84=6</formula>
    </cfRule>
  </conditionalFormatting>
  <conditionalFormatting sqref="B94:F96">
    <cfRule type="expression" dxfId="128" priority="19">
      <formula>$H$84=7</formula>
    </cfRule>
  </conditionalFormatting>
  <conditionalFormatting sqref="B95:F96">
    <cfRule type="expression" dxfId="127" priority="20">
      <formula>$H$84=8</formula>
    </cfRule>
  </conditionalFormatting>
  <conditionalFormatting sqref="B96:F96">
    <cfRule type="expression" dxfId="126" priority="21">
      <formula>$H$84=9</formula>
    </cfRule>
  </conditionalFormatting>
  <conditionalFormatting sqref="C14">
    <cfRule type="expression" dxfId="125" priority="4">
      <formula>$C$15=""</formula>
    </cfRule>
  </conditionalFormatting>
  <conditionalFormatting sqref="C16">
    <cfRule type="expression" dxfId="124" priority="63">
      <formula>$C$16=""</formula>
    </cfRule>
  </conditionalFormatting>
  <conditionalFormatting sqref="C20">
    <cfRule type="expression" dxfId="123" priority="88">
      <formula>$C$20=""</formula>
    </cfRule>
  </conditionalFormatting>
  <conditionalFormatting sqref="C32">
    <cfRule type="expression" dxfId="122" priority="27">
      <formula>$C$32=""</formula>
    </cfRule>
  </conditionalFormatting>
  <conditionalFormatting sqref="C71:C73">
    <cfRule type="expression" dxfId="121" priority="55">
      <formula>$C$71=""</formula>
    </cfRule>
  </conditionalFormatting>
  <conditionalFormatting sqref="C72">
    <cfRule type="expression" dxfId="120" priority="56">
      <formula>$C$72=""</formula>
    </cfRule>
  </conditionalFormatting>
  <conditionalFormatting sqref="C72:C73 C71:F71">
    <cfRule type="expression" dxfId="119" priority="50">
      <formula>$G$69&lt;1</formula>
    </cfRule>
  </conditionalFormatting>
  <conditionalFormatting sqref="C73">
    <cfRule type="expression" dxfId="118" priority="57">
      <formula>$C$73=""</formula>
    </cfRule>
  </conditionalFormatting>
  <conditionalFormatting sqref="C85">
    <cfRule type="expression" dxfId="117" priority="26">
      <formula>$C$85=""</formula>
    </cfRule>
  </conditionalFormatting>
  <conditionalFormatting sqref="C87:C96">
    <cfRule type="expression" dxfId="116" priority="23">
      <formula>$C87=""</formula>
    </cfRule>
  </conditionalFormatting>
  <conditionalFormatting sqref="C99">
    <cfRule type="expression" dxfId="115" priority="61">
      <formula>$C$99=""</formula>
    </cfRule>
  </conditionalFormatting>
  <conditionalFormatting sqref="C100">
    <cfRule type="expression" dxfId="114" priority="89">
      <formula>$C$100=""</formula>
    </cfRule>
  </conditionalFormatting>
  <conditionalFormatting sqref="C101">
    <cfRule type="expression" dxfId="113" priority="62">
      <formula>$C$101=""</formula>
    </cfRule>
  </conditionalFormatting>
  <conditionalFormatting sqref="C104">
    <cfRule type="expression" dxfId="112" priority="102">
      <formula>$C$104=""</formula>
    </cfRule>
  </conditionalFormatting>
  <conditionalFormatting sqref="C105">
    <cfRule type="expression" dxfId="111" priority="101">
      <formula>$C$105=""</formula>
    </cfRule>
  </conditionalFormatting>
  <conditionalFormatting sqref="C75:D75">
    <cfRule type="expression" dxfId="110" priority="77">
      <formula>$C$75=""</formula>
    </cfRule>
  </conditionalFormatting>
  <conditionalFormatting sqref="C78:D78">
    <cfRule type="expression" dxfId="109" priority="70">
      <formula>$C$78=""</formula>
    </cfRule>
  </conditionalFormatting>
  <conditionalFormatting sqref="C81:D81">
    <cfRule type="expression" dxfId="108" priority="71">
      <formula>$C$81=""</formula>
    </cfRule>
  </conditionalFormatting>
  <conditionalFormatting sqref="C103:E103">
    <cfRule type="expression" dxfId="107" priority="5">
      <formula>$C$103=""</formula>
    </cfRule>
  </conditionalFormatting>
  <conditionalFormatting sqref="C72:F73 B78:F83">
    <cfRule type="expression" dxfId="106" priority="45">
      <formula>$G$69=1</formula>
    </cfRule>
  </conditionalFormatting>
  <conditionalFormatting sqref="C73:F73 B81:F83">
    <cfRule type="expression" dxfId="105" priority="46">
      <formula>$G$69=2</formula>
    </cfRule>
  </conditionalFormatting>
  <conditionalFormatting sqref="C73:F73">
    <cfRule type="expression" dxfId="104" priority="54">
      <formula>$G$69&lt;3</formula>
    </cfRule>
  </conditionalFormatting>
  <conditionalFormatting sqref="C76:F76">
    <cfRule type="expression" dxfId="103" priority="78">
      <formula>$C$76=""</formula>
    </cfRule>
  </conditionalFormatting>
  <conditionalFormatting sqref="C77:F77">
    <cfRule type="expression" dxfId="102" priority="75">
      <formula>$C$77=""</formula>
    </cfRule>
  </conditionalFormatting>
  <conditionalFormatting sqref="C79:F79">
    <cfRule type="expression" dxfId="101" priority="81">
      <formula>$C$79=""</formula>
    </cfRule>
  </conditionalFormatting>
  <conditionalFormatting sqref="C80:F80">
    <cfRule type="expression" dxfId="100" priority="79">
      <formula>$C$80=""</formula>
    </cfRule>
  </conditionalFormatting>
  <conditionalFormatting sqref="C82:F82">
    <cfRule type="expression" dxfId="99" priority="74">
      <formula>$C$82=""</formula>
    </cfRule>
  </conditionalFormatting>
  <conditionalFormatting sqref="C83:F83">
    <cfRule type="expression" dxfId="98" priority="72">
      <formula>$C$83=""</formula>
    </cfRule>
  </conditionalFormatting>
  <conditionalFormatting sqref="D16">
    <cfRule type="expression" dxfId="97" priority="64">
      <formula>$D$16=""</formula>
    </cfRule>
  </conditionalFormatting>
  <conditionalFormatting sqref="D18">
    <cfRule type="expression" dxfId="96" priority="34">
      <formula>$D$18=""</formula>
    </cfRule>
  </conditionalFormatting>
  <conditionalFormatting sqref="D19">
    <cfRule type="expression" dxfId="95" priority="98">
      <formula>$D$19=""</formula>
    </cfRule>
  </conditionalFormatting>
  <conditionalFormatting sqref="D24">
    <cfRule type="expression" dxfId="94" priority="105">
      <formula>$D$24=""</formula>
    </cfRule>
  </conditionalFormatting>
  <conditionalFormatting sqref="D45:D62">
    <cfRule type="expression" dxfId="93" priority="44">
      <formula>$G$45=0</formula>
    </cfRule>
  </conditionalFormatting>
  <conditionalFormatting sqref="D71">
    <cfRule type="expression" dxfId="92" priority="86">
      <formula>$D$71=""</formula>
    </cfRule>
  </conditionalFormatting>
  <conditionalFormatting sqref="D72">
    <cfRule type="expression" dxfId="91" priority="87">
      <formula>$D$72=""</formula>
    </cfRule>
  </conditionalFormatting>
  <conditionalFormatting sqref="D73">
    <cfRule type="expression" dxfId="90" priority="107">
      <formula>$D$73=""</formula>
    </cfRule>
  </conditionalFormatting>
  <conditionalFormatting sqref="D87:D96">
    <cfRule type="expression" dxfId="89" priority="24">
      <formula>$D87=""</formula>
    </cfRule>
  </conditionalFormatting>
  <conditionalFormatting sqref="D100 C101">
    <cfRule type="expression" dxfId="88" priority="59">
      <formula>$C$100="×希望しない"</formula>
    </cfRule>
  </conditionalFormatting>
  <conditionalFormatting sqref="D100">
    <cfRule type="expression" dxfId="87" priority="67">
      <formula>$D$103=""</formula>
    </cfRule>
    <cfRule type="expression" dxfId="86" priority="82">
      <formula>$D$104=""</formula>
    </cfRule>
  </conditionalFormatting>
  <conditionalFormatting sqref="D104">
    <cfRule type="expression" dxfId="85" priority="103">
      <formula>$D$103=""</formula>
    </cfRule>
    <cfRule type="expression" dxfId="84" priority="108">
      <formula>$D$104=""</formula>
    </cfRule>
  </conditionalFormatting>
  <conditionalFormatting sqref="D106">
    <cfRule type="expression" dxfId="83" priority="28">
      <formula>$D$106=""</formula>
    </cfRule>
  </conditionalFormatting>
  <conditionalFormatting sqref="D111:E111">
    <cfRule type="expression" dxfId="82" priority="95">
      <formula>$D$111=""</formula>
    </cfRule>
  </conditionalFormatting>
  <conditionalFormatting sqref="D114:E114">
    <cfRule type="expression" dxfId="81" priority="51">
      <formula>$D$114=""</formula>
    </cfRule>
  </conditionalFormatting>
  <conditionalFormatting sqref="D23:F23">
    <cfRule type="expression" dxfId="80" priority="93">
      <formula>$D$23=""</formula>
    </cfRule>
  </conditionalFormatting>
  <conditionalFormatting sqref="E8">
    <cfRule type="expression" dxfId="79" priority="37">
      <formula>$E$8=0</formula>
    </cfRule>
  </conditionalFormatting>
  <conditionalFormatting sqref="E9">
    <cfRule type="expression" dxfId="78" priority="38">
      <formula>$E$9=0</formula>
    </cfRule>
  </conditionalFormatting>
  <conditionalFormatting sqref="E32">
    <cfRule type="expression" dxfId="77" priority="1">
      <formula>$E$81=""</formula>
    </cfRule>
  </conditionalFormatting>
  <conditionalFormatting sqref="E68">
    <cfRule type="expression" dxfId="76" priority="16">
      <formula>$E$68=""</formula>
    </cfRule>
  </conditionalFormatting>
  <conditionalFormatting sqref="E71">
    <cfRule type="expression" dxfId="75" priority="83">
      <formula>$E$71=""</formula>
    </cfRule>
  </conditionalFormatting>
  <conditionalFormatting sqref="E72">
    <cfRule type="expression" dxfId="74" priority="84">
      <formula>$E$72=""</formula>
    </cfRule>
  </conditionalFormatting>
  <conditionalFormatting sqref="E73">
    <cfRule type="expression" dxfId="73" priority="85">
      <formula>$E$73=""</formula>
    </cfRule>
  </conditionalFormatting>
  <conditionalFormatting sqref="E87:E96">
    <cfRule type="expression" dxfId="72" priority="25">
      <formula>$E87=""</formula>
    </cfRule>
  </conditionalFormatting>
  <conditionalFormatting sqref="E104">
    <cfRule type="expression" dxfId="71" priority="104">
      <formula>$E$104=""</formula>
    </cfRule>
    <cfRule type="expression" dxfId="70" priority="90">
      <formula>$E$103=""</formula>
    </cfRule>
  </conditionalFormatting>
  <conditionalFormatting sqref="E16:F16">
    <cfRule type="expression" dxfId="69" priority="65">
      <formula>$E$16=""</formula>
    </cfRule>
  </conditionalFormatting>
  <conditionalFormatting sqref="F2">
    <cfRule type="expression" dxfId="68" priority="36">
      <formula>$F$2=""</formula>
    </cfRule>
  </conditionalFormatting>
  <conditionalFormatting sqref="F17">
    <cfRule type="expression" dxfId="67" priority="32">
      <formula>$F$17=""</formula>
    </cfRule>
  </conditionalFormatting>
  <conditionalFormatting sqref="F18">
    <cfRule type="expression" dxfId="66" priority="35">
      <formula>$F$18=""</formula>
    </cfRule>
  </conditionalFormatting>
  <conditionalFormatting sqref="F19">
    <cfRule type="expression" dxfId="65" priority="99">
      <formula>$F$19=""</formula>
    </cfRule>
  </conditionalFormatting>
  <conditionalFormatting sqref="F24">
    <cfRule type="expression" dxfId="64" priority="94">
      <formula>$F$24=""</formula>
    </cfRule>
  </conditionalFormatting>
  <conditionalFormatting sqref="F45:F62">
    <cfRule type="expression" dxfId="63" priority="43">
      <formula>$G$45=0</formula>
    </cfRule>
  </conditionalFormatting>
  <conditionalFormatting sqref="F71">
    <cfRule type="expression" dxfId="62" priority="58">
      <formula>$F$71=""</formula>
    </cfRule>
  </conditionalFormatting>
  <conditionalFormatting sqref="F72">
    <cfRule type="expression" dxfId="61" priority="68">
      <formula>$F$72=""</formula>
    </cfRule>
  </conditionalFormatting>
  <conditionalFormatting sqref="F73">
    <cfRule type="expression" dxfId="60" priority="69">
      <formula>$F$73=""</formula>
    </cfRule>
  </conditionalFormatting>
  <conditionalFormatting sqref="F75">
    <cfRule type="expression" dxfId="59" priority="76">
      <formula>$F$75=""</formula>
    </cfRule>
  </conditionalFormatting>
  <conditionalFormatting sqref="F78">
    <cfRule type="expression" dxfId="58" priority="80">
      <formula>$F$78=""</formula>
    </cfRule>
  </conditionalFormatting>
  <conditionalFormatting sqref="F81">
    <cfRule type="expression" dxfId="57" priority="73">
      <formula>$F$81=""</formula>
    </cfRule>
  </conditionalFormatting>
  <dataValidations count="27">
    <dataValidation type="list" showInputMessage="1" showErrorMessage="1" sqref="B16" xr:uid="{67801EE7-9DD8-4BE8-98D4-54FDEA2D6C9F}">
      <formula1>総通局</formula1>
    </dataValidation>
    <dataValidation type="list" showInputMessage="1" showErrorMessage="1" sqref="C16" xr:uid="{1F528A63-11CF-4023-8EC3-B11D269E6A73}">
      <formula1>INDIRECT($B$16)</formula1>
    </dataValidation>
    <dataValidation type="list" showInputMessage="1" showErrorMessage="1" sqref="D16" xr:uid="{BFE023AB-6267-4372-AD21-A38D6996E3A6}">
      <formula1>INDIRECT($C$16)</formula1>
    </dataValidation>
    <dataValidation type="list" showInputMessage="1" showErrorMessage="1" sqref="B13" xr:uid="{8D49EDF5-8D2F-4D30-8A8E-3FEFB3857A8B}">
      <formula1>区分</formula1>
    </dataValidation>
    <dataValidation type="date" imeMode="disabled" allowBlank="1" showInputMessage="1" showErrorMessage="1" error="令和８年２月２７日(金)までになります。" prompt="半角で「7/10」のようにご記入下さい。来年の場合は西暦も含めて下さい。以下同様。" sqref="C71:C73" xr:uid="{1D6A1E53-3830-4C0A-BEFD-4B1C9106485C}">
      <formula1>45787</formula1>
      <formula2>46080</formula2>
    </dataValidation>
    <dataValidation operator="greaterThanOrEqual" allowBlank="1" showInputMessage="1" showErrorMessage="1" sqref="B100 C30:C31 B104:B105 C97 C102 A40:A41 C112 C106 C75:C83 D120:D123 C114:C119 C108:C110" xr:uid="{A4C866BA-3127-4489-9A35-0AE1934EEE3F}"/>
    <dataValidation type="list" showInputMessage="1" showErrorMessage="1" sqref="D111:E111" xr:uid="{3F5A608D-60C0-4B74-AB9C-CC79423D9B58}">
      <formula1>INDIRECT($B$13)</formula1>
    </dataValidation>
    <dataValidation imeMode="disabled" allowBlank="1" showInputMessage="1" showErrorMessage="1" prompt="半角数字でハイフンを含めてご記入下さい。" sqref="F18 C14" xr:uid="{2A8F4270-B717-4A35-994A-F8AFB2A04F70}"/>
    <dataValidation imeMode="disabled" allowBlank="1" showInputMessage="1" showErrorMessage="1" sqref="F24 D24 F19" xr:uid="{2A4817E8-6DC1-476E-A181-84AFBBDEB80A}"/>
    <dataValidation allowBlank="1" showInputMessage="1" showErrorMessage="1" prompt="ネットワークインフラ（Ｗｉ-Ｆｉ／ＬＰＷＡ／光ネットワーク）_x000a_" sqref="B58:C58" xr:uid="{3F4D87B6-7568-4DEA-A8ED-C4E8E114D9C1}"/>
    <dataValidation type="list" showInputMessage="1" showErrorMessage="1" sqref="C100" xr:uid="{7CAFB5FD-9462-4C79-8294-108AE164C439}">
      <formula1>"○希望する,×希望しない"</formula1>
    </dataValidation>
    <dataValidation allowBlank="1" showInputMessage="1" showErrorMessage="1" prompt="地域情報化計画・官民データ計画・自治体DX推進計画等" sqref="B50:C50" xr:uid="{AF6B0F29-5116-4EE2-9D41-CC1A074C67CA}"/>
    <dataValidation type="list" showInputMessage="1" showErrorMessage="1" sqref="D106" xr:uid="{508175D5-4309-4A23-9E03-D512BC9BF0A3}">
      <formula1>"調整可,調整不可"</formula1>
    </dataValidation>
    <dataValidation type="date" imeMode="disabled" allowBlank="1" showInputMessage="1" showErrorMessage="1" error="令和６年１２月２０日までとなります。" prompt="半角で「7/10」のようにご記入下さい。" sqref="F2" xr:uid="{DD7D8D3C-DDE7-4479-98E0-01D4C513D222}">
      <formula1>45769</formula1>
      <formula2>46010</formula2>
    </dataValidation>
    <dataValidation type="list" allowBlank="1" showInputMessage="1" showErrorMessage="1" sqref="E71" xr:uid="{FC4B4396-F7E1-4432-8754-92835170ABAB}">
      <formula1>"事前打合せ,支援・助言,講演,事前打合せ&amp;支援・助言,事前打合せ&amp;講演,支援・助言&amp;講演,支援・助言&amp;フォローアップ,講演&amp;フォローアップ"</formula1>
    </dataValidation>
    <dataValidation type="list" allowBlank="1" showInputMessage="1" showErrorMessage="1" sqref="E72" xr:uid="{50D15FAB-E4D9-45E1-865E-0DB5A83B6F59}">
      <formula1>"事前打合せ,支援・助言,講演,フォローアップ,事前打合せ&amp;支援・助言,事前打合せ&amp;講演,支援・助言&amp;講演,支援・助言&amp;フォローアップ,講演&amp;フォローアップ"</formula1>
    </dataValidation>
    <dataValidation type="list" allowBlank="1" showInputMessage="1" showErrorMessage="1" sqref="E73" xr:uid="{D106F24E-6D47-4D49-94E6-92CA39F8A8D8}">
      <formula1>"支援・助言,講演,フォローアップ,支援・助言&amp;講演,支援・助言&amp;フォローアップ,講演&amp;フォローアップ"</formula1>
    </dataValidation>
    <dataValidation type="list" allowBlank="1" showInputMessage="1" showErrorMessage="1" sqref="E8" xr:uid="{60F70242-A097-4A3B-B863-910A4CAB543E}">
      <formula1>"確認している,確認していない"</formula1>
    </dataValidation>
    <dataValidation type="list" showInputMessage="1" showErrorMessage="1" sqref="B18" xr:uid="{4BA7882E-CB5F-454A-B97D-78902617F68B}">
      <formula1>"情シス担当,企画担当,人事担当,財務担当,その他"</formula1>
    </dataValidation>
    <dataValidation type="list" showInputMessage="1" showErrorMessage="1" sqref="B27" xr:uid="{2E40A0FF-ED57-4128-B92F-470FE357C3D6}">
      <formula1>"具体的課題への支援,職員向け啓発・研修（単独）,職員向け啓発・研修（複数団体）,トップセミナー"</formula1>
    </dataValidation>
    <dataValidation type="list" showInputMessage="1" showErrorMessage="1" sqref="C105:E105" xr:uid="{B13CF3CB-723C-4617-8991-9148BB245E93}">
      <formula1>"アドバイザー一覧シートで絞り込んでみたが特定できなかった,アドバイザー一覧シートの使い方がわからなかった,アドバイザー一覧シートは見ていない"</formula1>
    </dataValidation>
    <dataValidation type="list" allowBlank="1" showInputMessage="1" showErrorMessage="1" sqref="E9" xr:uid="{BCFB7950-53BA-4A39-A36F-3A244737AF3C}">
      <formula1>"視聴した,視聴していない"</formula1>
    </dataValidation>
    <dataValidation type="list" allowBlank="1" showInputMessage="1" showErrorMessage="1" sqref="E68" xr:uid="{05594532-C85A-4C0F-BD87-1896A9AAF85D}">
      <formula1>"①実地を含む最大3日間の派遣,②オンラインのみの派遣"</formula1>
    </dataValidation>
    <dataValidation type="list" allowBlank="1" showInputMessage="1" showErrorMessage="1" sqref="C87:C96" xr:uid="{8842D465-1C2B-4080-97F7-8A6CD32B5655}">
      <formula1>"支援・助言,講演,支援・助言&amp;講演"</formula1>
    </dataValidation>
    <dataValidation type="time" imeMode="disabled" operator="greaterThanOrEqual" allowBlank="1" showInputMessage="1" showErrorMessage="1" prompt="半角で「15:00」のようにご記入下さい。" sqref="D87:D96" xr:uid="{C3B58D2A-0AFD-4782-9085-B7A05BCCC067}">
      <formula1>0</formula1>
    </dataValidation>
    <dataValidation type="time" imeMode="disabled" operator="greaterThanOrEqual" allowBlank="1" showInputMessage="1" showErrorMessage="1" prompt="半角で「15:00」のようにご記入下さい。" sqref="E87:E96" xr:uid="{317E0A4F-CE7C-4BBC-A68B-BB2E077CFACE}">
      <formula1>$C$36</formula1>
    </dataValidation>
    <dataValidation type="date" imeMode="disabled" allowBlank="1" showInputMessage="1" showErrorMessage="1" error="令和8年2月27日までになります。" prompt="半角で「7/10」のようにご記入下さい。来年の場合は西暦も含めて下さい。以下同様。" sqref="B87:B96" xr:uid="{47E78D0F-2F20-44F6-A748-54B8ED55920C}">
      <formula1>45787</formula1>
      <formula2>46080</formula2>
    </dataValidation>
  </dataValidations>
  <pageMargins left="0.70866141732283472" right="0.70866141732283472" top="0.59055118110236227" bottom="0.59055118110236227" header="0.31496062992125984" footer="0.31496062992125984"/>
  <pageSetup paperSize="9" scale="65" fitToHeight="4" orientation="portrait" cellComments="asDisplayed" r:id="rId1"/>
  <rowBreaks count="3" manualBreakCount="3">
    <brk id="43" max="5" man="1"/>
    <brk id="98" max="5" man="1"/>
    <brk id="127" max="5" man="1"/>
  </rowBreaks>
  <legacyDrawing r:id="rId2"/>
  <extLst>
    <ext xmlns:x14="http://schemas.microsoft.com/office/spreadsheetml/2009/9/main" uri="{CCE6A557-97BC-4b89-ADB6-D9C93CAAB3DF}">
      <x14:dataValidations xmlns:xm="http://schemas.microsoft.com/office/excel/2006/main" count="11">
        <x14:dataValidation type="list" showInputMessage="1" showErrorMessage="1" xr:uid="{0C4072DA-FC7A-4225-A2C9-7D6DC0C059F4}">
          <x14:formula1>
            <xm:f>リスト!$A$23:$A$31</xm:f>
          </x14:formula1>
          <xm:sqref>C104</xm:sqref>
        </x14:dataValidation>
        <x14:dataValidation type="list" showInputMessage="1" showErrorMessage="1" xr:uid="{F1B7BE54-5572-4765-8E33-2537F7304852}">
          <x14:formula1>
            <xm:f>リスト!$A$24:$A$32</xm:f>
          </x14:formula1>
          <xm:sqref>C104:E104</xm:sqref>
        </x14:dataValidation>
        <x14:dataValidation type="list" showInputMessage="1" showErrorMessage="1" xr:uid="{59007588-B05C-4083-BD93-305B72BA531C}">
          <x14:formula1>
            <xm:f>リスト!$A$18:$A$19</xm:f>
          </x14:formula1>
          <xm:sqref>C32</xm:sqref>
        </x14:dataValidation>
        <x14:dataValidation type="list" showInputMessage="1" showErrorMessage="1" xr:uid="{02ECBD88-323C-4BEC-9C61-ECF1E8F44342}">
          <x14:formula1>
            <xm:f>リスト!$A$107:$A$110</xm:f>
          </x14:formula1>
          <xm:sqref>D71:D73</xm:sqref>
        </x14:dataValidation>
        <x14:dataValidation type="list" operator="greaterThanOrEqual" showInputMessage="1" showErrorMessage="1" xr:uid="{6579AD98-8B67-4D9B-9FE5-30020CA960AB}">
          <x14:formula1>
            <xm:f>リスト!$A$11:$A$13</xm:f>
          </x14:formula1>
          <xm:sqref>C99:E99</xm:sqref>
        </x14:dataValidation>
        <x14:dataValidation type="list" allowBlank="1" showInputMessage="1" showErrorMessage="1" xr:uid="{929F476D-8D97-4690-A34A-67F7A86AE870}">
          <x14:formula1>
            <xm:f>リスト!$A$15:$A$16</xm:f>
          </x14:formula1>
          <xm:sqref>C20</xm:sqref>
        </x14:dataValidation>
        <x14:dataValidation type="list" allowBlank="1" showInputMessage="1" showErrorMessage="1" xr:uid="{FCF0AFAF-AE05-4E83-A6A4-A2F7A591FDF9}">
          <x14:formula1>
            <xm:f>リスト!$A$118:$A$119</xm:f>
          </x14:formula1>
          <xm:sqref>F71:F73</xm:sqref>
        </x14:dataValidation>
        <x14:dataValidation type="list" allowBlank="1" showInputMessage="1" showErrorMessage="1" xr:uid="{38895547-6A63-4FAA-8D6E-77A0C928F1D8}">
          <x14:formula1>
            <xm:f>リスト!$A$122:$A$123</xm:f>
          </x14:formula1>
          <xm:sqref>D114:E114</xm:sqref>
        </x14:dataValidation>
        <x14:dataValidation type="list" showInputMessage="1" showErrorMessage="1" prompt="派遣回数を選択してください。_x000a_事前打合せ又はフォローアップを希望される場合は、申請の段階からその旨を記載してください。_x000a__x000a_なお、いずれかを希望する場合でも派遣日数は最大３日です。" xr:uid="{97D7ABB4-3261-4119-8C63-984DFEC5064A}">
          <x14:formula1>
            <xm:f>リスト!$A$51:$A$56</xm:f>
          </x14:formula1>
          <xm:sqref>B71</xm:sqref>
        </x14:dataValidation>
        <x14:dataValidation type="list" allowBlank="1" showInputMessage="1" showErrorMessage="1" xr:uid="{16C8B058-0149-453B-B3E3-DF566F4A865F}">
          <x14:formula1>
            <xm:f>リスト!$A$9:$A$10</xm:f>
          </x14:formula1>
          <xm:sqref>D45:D62 F45:F62</xm:sqref>
        </x14:dataValidation>
        <x14:dataValidation type="list" allowBlank="1" showInputMessage="1" showErrorMessage="1" xr:uid="{2D4C931C-146F-4BDF-A803-D3478D03D41F}">
          <x14:formula1>
            <xm:f>リスト!$A$148:$A$157</xm:f>
          </x14:formula1>
          <xm:sqref>C85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F4D7D-2B26-4AA9-BC51-1C83F0FFD78E}">
  <sheetPr>
    <pageSetUpPr fitToPage="1"/>
  </sheetPr>
  <dimension ref="A2:BF250"/>
  <sheetViews>
    <sheetView showGridLines="0" view="pageBreakPreview" zoomScale="55" zoomScaleNormal="55" zoomScaleSheetLayoutView="55" workbookViewId="0">
      <pane xSplit="5" ySplit="8" topLeftCell="G100" activePane="bottomRight" state="frozen"/>
      <selection activeCell="N36" sqref="N36"/>
      <selection pane="topRight" activeCell="N36" sqref="N36"/>
      <selection pane="bottomLeft" activeCell="N36" sqref="N36"/>
      <selection pane="bottomRight" activeCell="G103" sqref="G103:AO103"/>
    </sheetView>
  </sheetViews>
  <sheetFormatPr defaultColWidth="8.90625" defaultRowHeight="29"/>
  <cols>
    <col min="1" max="1" width="5" style="281" bestFit="1" customWidth="1"/>
    <col min="2" max="3" width="9" style="282" hidden="1" customWidth="1"/>
    <col min="4" max="4" width="23" style="281" customWidth="1"/>
    <col min="5" max="5" width="30.7265625" style="277" customWidth="1"/>
    <col min="6" max="6" width="64.6328125" style="280" customWidth="1"/>
    <col min="7" max="41" width="6.90625" style="279" customWidth="1"/>
    <col min="42" max="42" width="50" style="278" customWidth="1"/>
    <col min="43" max="43" width="27" style="276" customWidth="1"/>
    <col min="44" max="45" width="10" style="276" customWidth="1"/>
    <col min="46" max="48" width="8.90625" style="276" customWidth="1"/>
    <col min="49" max="49" width="31.36328125" style="277" hidden="1" customWidth="1"/>
    <col min="50" max="50" width="32.36328125" style="276" hidden="1" customWidth="1"/>
    <col min="51" max="51" width="7" style="276" hidden="1" customWidth="1"/>
    <col min="52" max="54" width="8.90625" style="276" customWidth="1"/>
    <col min="55" max="16384" width="8.90625" style="276"/>
  </cols>
  <sheetData>
    <row r="2" spans="1:58" ht="30" customHeight="1">
      <c r="B2" s="582" t="s">
        <v>3435</v>
      </c>
      <c r="C2" s="583"/>
      <c r="D2" s="583"/>
      <c r="E2" s="583"/>
      <c r="F2" s="584"/>
      <c r="G2" s="576" t="s">
        <v>3350</v>
      </c>
      <c r="H2" s="577"/>
      <c r="I2" s="323" t="s">
        <v>2663</v>
      </c>
      <c r="J2" s="585" t="s">
        <v>3349</v>
      </c>
      <c r="K2" s="586"/>
      <c r="L2" s="586"/>
      <c r="M2" s="586"/>
      <c r="N2" s="586"/>
      <c r="O2" s="586"/>
      <c r="P2" s="586"/>
      <c r="Q2" s="586"/>
      <c r="R2" s="586"/>
      <c r="S2" s="586"/>
      <c r="T2" s="586"/>
      <c r="U2" s="586"/>
      <c r="V2" s="586"/>
      <c r="W2" s="586"/>
      <c r="X2" s="586"/>
      <c r="Y2" s="586"/>
      <c r="Z2" s="586"/>
      <c r="AA2" s="586"/>
      <c r="AB2" s="586"/>
      <c r="AC2" s="586"/>
      <c r="AD2" s="587"/>
      <c r="AE2" s="276"/>
      <c r="AF2" s="276"/>
      <c r="AG2" s="276"/>
      <c r="AH2" s="276"/>
      <c r="AI2" s="276"/>
      <c r="AJ2" s="276"/>
      <c r="AK2" s="276"/>
      <c r="AL2" s="276"/>
      <c r="AM2" s="276"/>
      <c r="AN2" s="276"/>
      <c r="AO2" s="278"/>
      <c r="AP2" s="276"/>
      <c r="AV2" s="277"/>
      <c r="AW2" s="276"/>
    </row>
    <row r="3" spans="1:58" ht="30" customHeight="1">
      <c r="B3" s="583"/>
      <c r="C3" s="583"/>
      <c r="D3" s="583"/>
      <c r="E3" s="583"/>
      <c r="F3" s="584"/>
      <c r="G3" s="578"/>
      <c r="H3" s="579"/>
      <c r="I3" s="323" t="s">
        <v>2681</v>
      </c>
      <c r="J3" s="585" t="s">
        <v>3348</v>
      </c>
      <c r="K3" s="586"/>
      <c r="L3" s="586"/>
      <c r="M3" s="586"/>
      <c r="N3" s="586"/>
      <c r="O3" s="586"/>
      <c r="P3" s="586"/>
      <c r="Q3" s="586"/>
      <c r="R3" s="586"/>
      <c r="S3" s="586"/>
      <c r="T3" s="586"/>
      <c r="U3" s="586"/>
      <c r="V3" s="586"/>
      <c r="W3" s="586"/>
      <c r="X3" s="586"/>
      <c r="Y3" s="586"/>
      <c r="Z3" s="586"/>
      <c r="AA3" s="586"/>
      <c r="AB3" s="586"/>
      <c r="AC3" s="586"/>
      <c r="AD3" s="587"/>
      <c r="AE3" s="276"/>
      <c r="AF3" s="276"/>
      <c r="AG3" s="276"/>
      <c r="AH3" s="276"/>
      <c r="AI3" s="276"/>
      <c r="AJ3" s="276"/>
      <c r="AK3" s="276"/>
      <c r="AL3" s="276"/>
      <c r="AM3" s="276"/>
      <c r="AN3" s="276"/>
      <c r="AO3" s="278"/>
      <c r="AP3" s="276"/>
      <c r="AV3" s="277"/>
      <c r="AW3" s="276"/>
    </row>
    <row r="4" spans="1:58" ht="30" customHeight="1">
      <c r="A4" s="324"/>
      <c r="B4" s="583"/>
      <c r="C4" s="583"/>
      <c r="D4" s="583"/>
      <c r="E4" s="583"/>
      <c r="F4" s="584"/>
      <c r="G4" s="580"/>
      <c r="H4" s="581"/>
      <c r="I4" s="323" t="s">
        <v>2664</v>
      </c>
      <c r="J4" s="585" t="s">
        <v>3347</v>
      </c>
      <c r="K4" s="586"/>
      <c r="L4" s="586"/>
      <c r="M4" s="586"/>
      <c r="N4" s="586"/>
      <c r="O4" s="586"/>
      <c r="P4" s="586"/>
      <c r="Q4" s="586"/>
      <c r="R4" s="586"/>
      <c r="S4" s="586"/>
      <c r="T4" s="586"/>
      <c r="U4" s="586"/>
      <c r="V4" s="586"/>
      <c r="W4" s="586"/>
      <c r="X4" s="586"/>
      <c r="Y4" s="586"/>
      <c r="Z4" s="586"/>
      <c r="AA4" s="586"/>
      <c r="AB4" s="586"/>
      <c r="AC4" s="586"/>
      <c r="AD4" s="587"/>
      <c r="AE4" s="276"/>
      <c r="AF4" s="276"/>
      <c r="AG4" s="276"/>
      <c r="AH4" s="276"/>
      <c r="AI4" s="276"/>
      <c r="AJ4" s="276"/>
      <c r="AK4" s="276"/>
      <c r="AL4" s="276"/>
      <c r="AM4" s="276"/>
      <c r="AN4" s="276"/>
      <c r="AO4" s="278"/>
      <c r="AP4" s="276"/>
      <c r="AW4" s="276"/>
    </row>
    <row r="5" spans="1:58" s="317" customFormat="1" ht="26.9" customHeight="1" thickBot="1">
      <c r="A5" s="322"/>
      <c r="C5" s="320"/>
      <c r="D5" s="321" t="s">
        <v>3346</v>
      </c>
      <c r="E5" s="320"/>
      <c r="F5" s="318"/>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319"/>
      <c r="AW5" s="318"/>
    </row>
    <row r="6" spans="1:58" s="283" customFormat="1" ht="40.5" customHeight="1">
      <c r="A6" s="316"/>
      <c r="B6" s="315"/>
      <c r="C6" s="315"/>
      <c r="D6" s="315"/>
      <c r="E6" s="312"/>
      <c r="F6" s="314"/>
      <c r="G6" s="570" t="s">
        <v>3437</v>
      </c>
      <c r="H6" s="570"/>
      <c r="I6" s="570"/>
      <c r="J6" s="570"/>
      <c r="K6" s="570"/>
      <c r="L6" s="571" t="s">
        <v>3438</v>
      </c>
      <c r="M6" s="571"/>
      <c r="N6" s="571"/>
      <c r="O6" s="571"/>
      <c r="P6" s="572" t="s">
        <v>3439</v>
      </c>
      <c r="Q6" s="572"/>
      <c r="R6" s="572"/>
      <c r="S6" s="572"/>
      <c r="T6" s="572"/>
      <c r="U6" s="572"/>
      <c r="V6" s="573" t="s">
        <v>3440</v>
      </c>
      <c r="W6" s="574"/>
      <c r="X6" s="574"/>
      <c r="Y6" s="574"/>
      <c r="Z6" s="574"/>
      <c r="AA6" s="574"/>
      <c r="AB6" s="574"/>
      <c r="AC6" s="574"/>
      <c r="AD6" s="574"/>
      <c r="AE6" s="574"/>
      <c r="AF6" s="574"/>
      <c r="AG6" s="574"/>
      <c r="AH6" s="574"/>
      <c r="AI6" s="575"/>
      <c r="AJ6" s="570" t="s">
        <v>3441</v>
      </c>
      <c r="AK6" s="570"/>
      <c r="AL6" s="570"/>
      <c r="AM6" s="570"/>
      <c r="AN6" s="570"/>
      <c r="AO6" s="568" t="s">
        <v>56</v>
      </c>
      <c r="AP6" s="313"/>
      <c r="AW6" s="312"/>
    </row>
    <row r="7" spans="1:58" s="305" customFormat="1" ht="138" customHeight="1">
      <c r="A7" s="310" t="s">
        <v>3345</v>
      </c>
      <c r="B7" s="311" t="s">
        <v>3344</v>
      </c>
      <c r="C7" s="311"/>
      <c r="D7" s="310" t="s">
        <v>3343</v>
      </c>
      <c r="E7" s="307" t="s">
        <v>3332</v>
      </c>
      <c r="F7" s="309" t="s">
        <v>3342</v>
      </c>
      <c r="G7" s="354" t="s">
        <v>3341</v>
      </c>
      <c r="H7" s="353" t="s">
        <v>3340</v>
      </c>
      <c r="I7" s="353" t="s">
        <v>3339</v>
      </c>
      <c r="J7" s="355" t="s">
        <v>3388</v>
      </c>
      <c r="K7" s="353" t="s">
        <v>3353</v>
      </c>
      <c r="L7" s="353" t="s">
        <v>41</v>
      </c>
      <c r="M7" s="353" t="s">
        <v>3383</v>
      </c>
      <c r="N7" s="353" t="s">
        <v>3384</v>
      </c>
      <c r="O7" s="353" t="s">
        <v>3385</v>
      </c>
      <c r="P7" s="353" t="s">
        <v>3417</v>
      </c>
      <c r="Q7" s="353" t="s">
        <v>3335</v>
      </c>
      <c r="R7" s="353" t="s">
        <v>3386</v>
      </c>
      <c r="S7" s="353" t="s">
        <v>3334</v>
      </c>
      <c r="T7" s="353" t="s">
        <v>2585</v>
      </c>
      <c r="U7" s="353" t="s">
        <v>43</v>
      </c>
      <c r="V7" s="353" t="s">
        <v>44</v>
      </c>
      <c r="W7" s="353" t="s">
        <v>45</v>
      </c>
      <c r="X7" s="353" t="s">
        <v>46</v>
      </c>
      <c r="Y7" s="353" t="s">
        <v>47</v>
      </c>
      <c r="Z7" s="353" t="s">
        <v>48</v>
      </c>
      <c r="AA7" s="353" t="s">
        <v>49</v>
      </c>
      <c r="AB7" s="353" t="s">
        <v>50</v>
      </c>
      <c r="AC7" s="353" t="s">
        <v>51</v>
      </c>
      <c r="AD7" s="353" t="s">
        <v>52</v>
      </c>
      <c r="AE7" s="353" t="s">
        <v>53</v>
      </c>
      <c r="AF7" s="356" t="s">
        <v>54</v>
      </c>
      <c r="AG7" s="356" t="s">
        <v>55</v>
      </c>
      <c r="AH7" s="356" t="s">
        <v>3333</v>
      </c>
      <c r="AI7" s="356" t="s">
        <v>42</v>
      </c>
      <c r="AJ7" s="356" t="s">
        <v>3338</v>
      </c>
      <c r="AK7" s="356" t="s">
        <v>3337</v>
      </c>
      <c r="AL7" s="356" t="s">
        <v>3336</v>
      </c>
      <c r="AM7" s="356" t="s">
        <v>3419</v>
      </c>
      <c r="AN7" s="356" t="s">
        <v>3436</v>
      </c>
      <c r="AO7" s="569"/>
      <c r="AP7" s="308"/>
      <c r="AW7" s="307" t="s">
        <v>3332</v>
      </c>
      <c r="AX7" s="306"/>
      <c r="AY7" s="306"/>
    </row>
    <row r="8" spans="1:58" s="283" customFormat="1" ht="24" customHeight="1" thickBot="1">
      <c r="A8" s="295"/>
      <c r="B8" s="304"/>
      <c r="C8" s="304"/>
      <c r="D8" s="295"/>
      <c r="E8" s="299"/>
      <c r="F8" s="303"/>
      <c r="G8" s="302"/>
      <c r="H8" s="301"/>
      <c r="I8" s="301"/>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1"/>
      <c r="AP8" s="300"/>
      <c r="AQ8" s="296"/>
      <c r="AR8" s="296"/>
      <c r="AS8" s="296"/>
      <c r="AT8" s="296"/>
      <c r="AU8" s="296"/>
      <c r="AV8" s="296"/>
      <c r="AW8" s="299"/>
      <c r="AX8" s="298"/>
      <c r="AY8" s="297" t="s">
        <v>3501</v>
      </c>
      <c r="AZ8" s="296"/>
      <c r="BA8" s="296"/>
      <c r="BB8" s="296"/>
      <c r="BC8" s="296"/>
      <c r="BD8" s="296"/>
      <c r="BE8" s="296"/>
      <c r="BF8" s="296"/>
    </row>
    <row r="9" spans="1:58" s="283" customFormat="1" ht="41.5" customHeight="1">
      <c r="A9" s="295">
        <v>1</v>
      </c>
      <c r="B9" s="294"/>
      <c r="C9" s="293"/>
      <c r="D9" s="292" t="s">
        <v>3331</v>
      </c>
      <c r="E9" s="291" t="str">
        <f t="shared" ref="E9:E72" si="0">HYPERLINK(AX9,AW9)</f>
        <v>会田　和子</v>
      </c>
      <c r="F9" s="290" t="s">
        <v>3761</v>
      </c>
      <c r="G9" s="289" t="s">
        <v>2489</v>
      </c>
      <c r="H9" s="289" t="s">
        <v>2489</v>
      </c>
      <c r="I9" s="289" t="s">
        <v>2489</v>
      </c>
      <c r="J9" s="289"/>
      <c r="K9" s="289" t="s">
        <v>2489</v>
      </c>
      <c r="L9" s="289" t="s">
        <v>2489</v>
      </c>
      <c r="M9" s="289" t="s">
        <v>2489</v>
      </c>
      <c r="N9" s="289" t="s">
        <v>2489</v>
      </c>
      <c r="O9" s="289" t="s">
        <v>2489</v>
      </c>
      <c r="P9" s="289" t="s">
        <v>2489</v>
      </c>
      <c r="Q9" s="289" t="s">
        <v>2489</v>
      </c>
      <c r="R9" s="289" t="s">
        <v>2489</v>
      </c>
      <c r="S9" s="289" t="s">
        <v>2489</v>
      </c>
      <c r="T9" s="289" t="s">
        <v>2489</v>
      </c>
      <c r="U9" s="289" t="s">
        <v>2489</v>
      </c>
      <c r="V9" s="289" t="s">
        <v>2489</v>
      </c>
      <c r="W9" s="289" t="s">
        <v>2489</v>
      </c>
      <c r="X9" s="289" t="s">
        <v>2489</v>
      </c>
      <c r="Y9" s="289" t="s">
        <v>2489</v>
      </c>
      <c r="Z9" s="289" t="s">
        <v>2664</v>
      </c>
      <c r="AA9" s="289" t="s">
        <v>2489</v>
      </c>
      <c r="AB9" s="289"/>
      <c r="AC9" s="289" t="s">
        <v>2663</v>
      </c>
      <c r="AD9" s="289"/>
      <c r="AE9" s="289" t="s">
        <v>2489</v>
      </c>
      <c r="AF9" s="289" t="s">
        <v>2489</v>
      </c>
      <c r="AG9" s="289" t="s">
        <v>2489</v>
      </c>
      <c r="AH9" s="289"/>
      <c r="AI9" s="289"/>
      <c r="AJ9" s="289" t="s">
        <v>2663</v>
      </c>
      <c r="AK9" s="289" t="s">
        <v>2663</v>
      </c>
      <c r="AL9" s="289" t="s">
        <v>2489</v>
      </c>
      <c r="AM9" s="289" t="s">
        <v>2489</v>
      </c>
      <c r="AN9" s="289"/>
      <c r="AO9" s="289" t="s">
        <v>2489</v>
      </c>
      <c r="AP9" s="288"/>
      <c r="AQ9" s="287"/>
      <c r="AR9" s="287"/>
      <c r="AS9" s="287"/>
      <c r="AT9" s="287"/>
      <c r="AU9" s="287"/>
      <c r="AV9" s="287"/>
      <c r="AW9" s="286" t="s">
        <v>3330</v>
      </c>
      <c r="AX9" s="285" t="str">
        <f>$AY$8&amp;$AY9&amp;"_2025_ad.pdf"</f>
        <v>https://www.r-ict-advisor.jp/prom/chiiki_adviser/R7_profile/001_2025_ad.pdf</v>
      </c>
      <c r="AY9" s="284" t="s">
        <v>3329</v>
      </c>
      <c r="AZ9" s="287"/>
      <c r="BA9" s="287"/>
      <c r="BB9" s="287"/>
      <c r="BC9" s="287"/>
      <c r="BD9" s="287"/>
      <c r="BE9" s="287"/>
      <c r="BF9" s="287"/>
    </row>
    <row r="10" spans="1:58" s="283" customFormat="1" ht="41.5" customHeight="1">
      <c r="A10" s="295">
        <v>2</v>
      </c>
      <c r="B10" s="294"/>
      <c r="C10" s="293"/>
      <c r="D10" s="292" t="s">
        <v>3502</v>
      </c>
      <c r="E10" s="291" t="str">
        <f t="shared" si="0"/>
        <v>青木　一剛</v>
      </c>
      <c r="F10" s="290" t="s">
        <v>3533</v>
      </c>
      <c r="G10" s="289" t="s">
        <v>2664</v>
      </c>
      <c r="H10" s="289" t="s">
        <v>2664</v>
      </c>
      <c r="I10" s="289" t="s">
        <v>2663</v>
      </c>
      <c r="J10" s="289"/>
      <c r="K10" s="289" t="s">
        <v>2664</v>
      </c>
      <c r="L10" s="289" t="s">
        <v>2663</v>
      </c>
      <c r="M10" s="289" t="s">
        <v>2664</v>
      </c>
      <c r="N10" s="289" t="s">
        <v>2664</v>
      </c>
      <c r="O10" s="289" t="s">
        <v>2663</v>
      </c>
      <c r="P10" s="289"/>
      <c r="Q10" s="289"/>
      <c r="R10" s="289"/>
      <c r="S10" s="289"/>
      <c r="T10" s="289"/>
      <c r="U10" s="289"/>
      <c r="V10" s="289"/>
      <c r="W10" s="289"/>
      <c r="X10" s="289" t="s">
        <v>2663</v>
      </c>
      <c r="Y10" s="289"/>
      <c r="Z10" s="289" t="s">
        <v>2664</v>
      </c>
      <c r="AA10" s="289"/>
      <c r="AB10" s="289"/>
      <c r="AC10" s="289" t="s">
        <v>2663</v>
      </c>
      <c r="AD10" s="289" t="s">
        <v>2663</v>
      </c>
      <c r="AE10" s="289" t="s">
        <v>2664</v>
      </c>
      <c r="AF10" s="289"/>
      <c r="AG10" s="289"/>
      <c r="AH10" s="289" t="s">
        <v>2664</v>
      </c>
      <c r="AI10" s="289"/>
      <c r="AJ10" s="289"/>
      <c r="AK10" s="289"/>
      <c r="AL10" s="289"/>
      <c r="AM10" s="289"/>
      <c r="AN10" s="289"/>
      <c r="AO10" s="289"/>
      <c r="AP10" s="288"/>
      <c r="AQ10" s="287"/>
      <c r="AR10" s="287"/>
      <c r="AS10" s="287"/>
      <c r="AT10" s="287"/>
      <c r="AU10" s="287"/>
      <c r="AV10" s="287"/>
      <c r="AW10" s="286" t="s">
        <v>3442</v>
      </c>
      <c r="AX10" s="285" t="str">
        <f t="shared" ref="AX10:AX73" si="1">$AY$8&amp;$AY10&amp;"_2025_ad.pdf"</f>
        <v>https://www.r-ict-advisor.jp/prom/chiiki_adviser/R7_profile/217_2025_ad.pdf</v>
      </c>
      <c r="AY10" s="284" t="s">
        <v>2679</v>
      </c>
      <c r="AZ10" s="287"/>
      <c r="BA10" s="287"/>
      <c r="BB10" s="287"/>
      <c r="BC10" s="287"/>
      <c r="BD10" s="287"/>
      <c r="BE10" s="287"/>
      <c r="BF10" s="287"/>
    </row>
    <row r="11" spans="1:58" s="283" customFormat="1" ht="41.5" customHeight="1">
      <c r="A11" s="295">
        <v>3</v>
      </c>
      <c r="B11" s="294"/>
      <c r="C11" s="293"/>
      <c r="D11" s="292" t="s">
        <v>3328</v>
      </c>
      <c r="E11" s="291" t="str">
        <f t="shared" si="0"/>
        <v>青木　和人</v>
      </c>
      <c r="F11" s="290" t="s">
        <v>3534</v>
      </c>
      <c r="G11" s="289" t="s">
        <v>2664</v>
      </c>
      <c r="H11" s="289" t="s">
        <v>2664</v>
      </c>
      <c r="I11" s="289" t="s">
        <v>2664</v>
      </c>
      <c r="J11" s="289" t="s">
        <v>2664</v>
      </c>
      <c r="K11" s="289" t="s">
        <v>2664</v>
      </c>
      <c r="L11" s="289" t="s">
        <v>2664</v>
      </c>
      <c r="M11" s="289" t="s">
        <v>2664</v>
      </c>
      <c r="N11" s="289" t="s">
        <v>2664</v>
      </c>
      <c r="O11" s="289" t="s">
        <v>2664</v>
      </c>
      <c r="P11" s="289"/>
      <c r="Q11" s="289"/>
      <c r="R11" s="289"/>
      <c r="S11" s="289" t="s">
        <v>2664</v>
      </c>
      <c r="T11" s="289"/>
      <c r="U11" s="289"/>
      <c r="V11" s="289" t="s">
        <v>2664</v>
      </c>
      <c r="W11" s="289" t="s">
        <v>2664</v>
      </c>
      <c r="X11" s="289" t="s">
        <v>2664</v>
      </c>
      <c r="Y11" s="289" t="s">
        <v>2664</v>
      </c>
      <c r="Z11" s="289"/>
      <c r="AA11" s="289"/>
      <c r="AB11" s="289"/>
      <c r="AC11" s="289" t="s">
        <v>2664</v>
      </c>
      <c r="AD11" s="289" t="s">
        <v>2664</v>
      </c>
      <c r="AE11" s="289" t="s">
        <v>2664</v>
      </c>
      <c r="AF11" s="289" t="s">
        <v>2664</v>
      </c>
      <c r="AG11" s="289" t="s">
        <v>2664</v>
      </c>
      <c r="AH11" s="289" t="s">
        <v>2664</v>
      </c>
      <c r="AI11" s="289"/>
      <c r="AJ11" s="289" t="s">
        <v>2664</v>
      </c>
      <c r="AK11" s="289" t="s">
        <v>2664</v>
      </c>
      <c r="AL11" s="289"/>
      <c r="AM11" s="289"/>
      <c r="AN11" s="289"/>
      <c r="AO11" s="289" t="s">
        <v>2664</v>
      </c>
      <c r="AP11" s="288"/>
      <c r="AQ11" s="287"/>
      <c r="AR11" s="287"/>
      <c r="AS11" s="287"/>
      <c r="AT11" s="287"/>
      <c r="AU11" s="287"/>
      <c r="AV11" s="287"/>
      <c r="AW11" s="286" t="s">
        <v>3327</v>
      </c>
      <c r="AX11" s="285" t="str">
        <f t="shared" si="1"/>
        <v>https://www.r-ict-advisor.jp/prom/chiiki_adviser/R7_profile/002_2025_ad.pdf</v>
      </c>
      <c r="AY11" s="284" t="s">
        <v>3326</v>
      </c>
      <c r="AZ11" s="287"/>
      <c r="BA11" s="287"/>
      <c r="BB11" s="287"/>
      <c r="BC11" s="287"/>
      <c r="BD11" s="287"/>
      <c r="BE11" s="287"/>
      <c r="BF11" s="287"/>
    </row>
    <row r="12" spans="1:58" s="283" customFormat="1" ht="41.5" customHeight="1">
      <c r="A12" s="295">
        <v>4</v>
      </c>
      <c r="B12" s="294"/>
      <c r="C12" s="293"/>
      <c r="D12" s="292" t="s">
        <v>3325</v>
      </c>
      <c r="E12" s="291" t="str">
        <f t="shared" si="0"/>
        <v>淺野　隆夫</v>
      </c>
      <c r="F12" s="290" t="s">
        <v>3535</v>
      </c>
      <c r="G12" s="289"/>
      <c r="H12" s="289"/>
      <c r="I12" s="289"/>
      <c r="J12" s="289"/>
      <c r="K12" s="289"/>
      <c r="L12" s="289"/>
      <c r="M12" s="289"/>
      <c r="N12" s="289"/>
      <c r="O12" s="289"/>
      <c r="P12" s="289"/>
      <c r="Q12" s="289" t="s">
        <v>2663</v>
      </c>
      <c r="R12" s="289"/>
      <c r="S12" s="289"/>
      <c r="T12" s="289"/>
      <c r="U12" s="289"/>
      <c r="V12" s="289" t="s">
        <v>2663</v>
      </c>
      <c r="W12" s="289" t="s">
        <v>2664</v>
      </c>
      <c r="X12" s="289"/>
      <c r="Y12" s="289"/>
      <c r="Z12" s="289"/>
      <c r="AA12" s="289"/>
      <c r="AB12" s="289"/>
      <c r="AC12" s="289"/>
      <c r="AD12" s="289"/>
      <c r="AE12" s="289"/>
      <c r="AF12" s="289"/>
      <c r="AG12" s="289"/>
      <c r="AH12" s="289"/>
      <c r="AI12" s="289"/>
      <c r="AJ12" s="289"/>
      <c r="AK12" s="289"/>
      <c r="AL12" s="289"/>
      <c r="AM12" s="289"/>
      <c r="AN12" s="289"/>
      <c r="AO12" s="289"/>
      <c r="AP12" s="288"/>
      <c r="AQ12" s="287"/>
      <c r="AR12" s="287"/>
      <c r="AS12" s="287"/>
      <c r="AT12" s="287"/>
      <c r="AU12" s="287"/>
      <c r="AV12" s="287"/>
      <c r="AW12" s="286" t="s">
        <v>3324</v>
      </c>
      <c r="AX12" s="285" t="str">
        <f t="shared" si="1"/>
        <v>https://www.r-ict-advisor.jp/prom/chiiki_adviser/R7_profile/003_2025_ad.pdf</v>
      </c>
      <c r="AY12" s="284" t="s">
        <v>3323</v>
      </c>
      <c r="AZ12" s="287"/>
      <c r="BA12" s="287"/>
      <c r="BB12" s="287"/>
      <c r="BC12" s="287"/>
      <c r="BD12" s="287"/>
      <c r="BE12" s="287"/>
      <c r="BF12" s="287"/>
    </row>
    <row r="13" spans="1:58" s="283" customFormat="1" ht="41.5" customHeight="1">
      <c r="A13" s="295">
        <v>5</v>
      </c>
      <c r="B13" s="294"/>
      <c r="C13" s="293"/>
      <c r="D13" s="292" t="s">
        <v>3322</v>
      </c>
      <c r="E13" s="291" t="str">
        <f t="shared" si="0"/>
        <v>浅見　良雄</v>
      </c>
      <c r="F13" s="290" t="s">
        <v>3536</v>
      </c>
      <c r="G13" s="289"/>
      <c r="H13" s="289"/>
      <c r="I13" s="289" t="s">
        <v>2663</v>
      </c>
      <c r="J13" s="289"/>
      <c r="K13" s="289"/>
      <c r="L13" s="289"/>
      <c r="M13" s="289"/>
      <c r="N13" s="289"/>
      <c r="O13" s="289"/>
      <c r="P13" s="289"/>
      <c r="Q13" s="289" t="s">
        <v>2663</v>
      </c>
      <c r="R13" s="289"/>
      <c r="S13" s="289"/>
      <c r="T13" s="289" t="s">
        <v>2663</v>
      </c>
      <c r="U13" s="289" t="s">
        <v>2663</v>
      </c>
      <c r="V13" s="289"/>
      <c r="W13" s="289"/>
      <c r="X13" s="289" t="s">
        <v>2663</v>
      </c>
      <c r="Y13" s="289"/>
      <c r="Z13" s="289" t="s">
        <v>2663</v>
      </c>
      <c r="AA13" s="289"/>
      <c r="AB13" s="289" t="s">
        <v>2663</v>
      </c>
      <c r="AC13" s="289" t="s">
        <v>2681</v>
      </c>
      <c r="AD13" s="289"/>
      <c r="AE13" s="289" t="s">
        <v>2681</v>
      </c>
      <c r="AF13" s="289" t="s">
        <v>2663</v>
      </c>
      <c r="AG13" s="289"/>
      <c r="AH13" s="289"/>
      <c r="AI13" s="289"/>
      <c r="AJ13" s="289" t="s">
        <v>2663</v>
      </c>
      <c r="AK13" s="289"/>
      <c r="AL13" s="289" t="s">
        <v>2663</v>
      </c>
      <c r="AM13" s="289" t="s">
        <v>2663</v>
      </c>
      <c r="AN13" s="289"/>
      <c r="AO13" s="289"/>
      <c r="AP13" s="288"/>
      <c r="AQ13" s="287"/>
      <c r="AR13" s="287"/>
      <c r="AS13" s="287"/>
      <c r="AT13" s="287"/>
      <c r="AU13" s="287"/>
      <c r="AV13" s="287"/>
      <c r="AW13" s="286" t="s">
        <v>3321</v>
      </c>
      <c r="AX13" s="285" t="str">
        <f t="shared" si="1"/>
        <v>https://www.r-ict-advisor.jp/prom/chiiki_adviser/R7_profile/004_2025_ad.pdf</v>
      </c>
      <c r="AY13" s="284" t="s">
        <v>3320</v>
      </c>
      <c r="AZ13" s="287"/>
      <c r="BA13" s="287"/>
      <c r="BB13" s="287"/>
      <c r="BC13" s="287"/>
      <c r="BD13" s="287"/>
      <c r="BE13" s="287"/>
      <c r="BF13" s="287"/>
    </row>
    <row r="14" spans="1:58" s="283" customFormat="1" ht="41.5" customHeight="1">
      <c r="A14" s="295">
        <v>6</v>
      </c>
      <c r="B14" s="294"/>
      <c r="C14" s="293"/>
      <c r="D14" s="292" t="s">
        <v>3319</v>
      </c>
      <c r="E14" s="291" t="str">
        <f t="shared" si="0"/>
        <v>東　富彦</v>
      </c>
      <c r="F14" s="290" t="s">
        <v>3537</v>
      </c>
      <c r="G14" s="289" t="s">
        <v>2664</v>
      </c>
      <c r="H14" s="289" t="s">
        <v>2664</v>
      </c>
      <c r="I14" s="289" t="s">
        <v>2663</v>
      </c>
      <c r="J14" s="289"/>
      <c r="K14" s="289"/>
      <c r="L14" s="289" t="s">
        <v>2664</v>
      </c>
      <c r="M14" s="289"/>
      <c r="N14" s="289" t="s">
        <v>2663</v>
      </c>
      <c r="O14" s="289" t="s">
        <v>2664</v>
      </c>
      <c r="P14" s="289"/>
      <c r="Q14" s="289"/>
      <c r="R14" s="289"/>
      <c r="S14" s="289"/>
      <c r="T14" s="289"/>
      <c r="U14" s="289"/>
      <c r="V14" s="289"/>
      <c r="W14" s="289"/>
      <c r="X14" s="289"/>
      <c r="Y14" s="289"/>
      <c r="Z14" s="289"/>
      <c r="AA14" s="289"/>
      <c r="AB14" s="289"/>
      <c r="AC14" s="289"/>
      <c r="AD14" s="289"/>
      <c r="AE14" s="289"/>
      <c r="AF14" s="289"/>
      <c r="AG14" s="289"/>
      <c r="AH14" s="289"/>
      <c r="AI14" s="289"/>
      <c r="AJ14" s="289"/>
      <c r="AK14" s="289" t="s">
        <v>2664</v>
      </c>
      <c r="AL14" s="289"/>
      <c r="AM14" s="289"/>
      <c r="AN14" s="289"/>
      <c r="AO14" s="289"/>
      <c r="AP14" s="288"/>
      <c r="AQ14" s="287"/>
      <c r="AR14" s="287"/>
      <c r="AS14" s="287"/>
      <c r="AT14" s="287"/>
      <c r="AU14" s="287"/>
      <c r="AV14" s="287"/>
      <c r="AW14" s="286" t="s">
        <v>3318</v>
      </c>
      <c r="AX14" s="285" t="str">
        <f t="shared" si="1"/>
        <v>https://www.r-ict-advisor.jp/prom/chiiki_adviser/R7_profile/005_2025_ad.pdf</v>
      </c>
      <c r="AY14" s="284" t="s">
        <v>3317</v>
      </c>
      <c r="AZ14" s="287"/>
      <c r="BA14" s="287"/>
      <c r="BB14" s="287"/>
      <c r="BC14" s="287"/>
      <c r="BD14" s="287"/>
      <c r="BE14" s="287"/>
      <c r="BF14" s="287"/>
    </row>
    <row r="15" spans="1:58" s="283" customFormat="1" ht="41.5" customHeight="1">
      <c r="A15" s="295">
        <v>7</v>
      </c>
      <c r="B15" s="294"/>
      <c r="C15" s="293"/>
      <c r="D15" s="292" t="s">
        <v>3316</v>
      </c>
      <c r="E15" s="291" t="str">
        <f t="shared" si="0"/>
        <v>新井　イスマイル</v>
      </c>
      <c r="F15" s="290" t="s">
        <v>3538</v>
      </c>
      <c r="G15" s="289"/>
      <c r="H15" s="289"/>
      <c r="I15" s="289"/>
      <c r="J15" s="289"/>
      <c r="K15" s="289"/>
      <c r="L15" s="289" t="s">
        <v>2664</v>
      </c>
      <c r="M15" s="289" t="s">
        <v>2664</v>
      </c>
      <c r="N15" s="289" t="s">
        <v>2664</v>
      </c>
      <c r="O15" s="289" t="s">
        <v>2664</v>
      </c>
      <c r="P15" s="289" t="s">
        <v>2664</v>
      </c>
      <c r="Q15" s="289"/>
      <c r="R15" s="289"/>
      <c r="S15" s="289"/>
      <c r="T15" s="289"/>
      <c r="U15" s="289"/>
      <c r="V15" s="289" t="s">
        <v>2663</v>
      </c>
      <c r="W15" s="289" t="s">
        <v>2663</v>
      </c>
      <c r="X15" s="289"/>
      <c r="Y15" s="289"/>
      <c r="Z15" s="289"/>
      <c r="AA15" s="289"/>
      <c r="AB15" s="289"/>
      <c r="AC15" s="289"/>
      <c r="AD15" s="289"/>
      <c r="AE15" s="289"/>
      <c r="AF15" s="289"/>
      <c r="AG15" s="289" t="s">
        <v>2663</v>
      </c>
      <c r="AH15" s="289"/>
      <c r="AI15" s="289"/>
      <c r="AJ15" s="289"/>
      <c r="AK15" s="289"/>
      <c r="AL15" s="289"/>
      <c r="AM15" s="289"/>
      <c r="AN15" s="289"/>
      <c r="AO15" s="289"/>
      <c r="AP15" s="288"/>
      <c r="AQ15" s="287"/>
      <c r="AR15" s="287"/>
      <c r="AS15" s="287"/>
      <c r="AT15" s="287"/>
      <c r="AU15" s="287"/>
      <c r="AV15" s="287"/>
      <c r="AW15" s="286" t="s">
        <v>3315</v>
      </c>
      <c r="AX15" s="285" t="str">
        <f t="shared" si="1"/>
        <v>https://www.r-ict-advisor.jp/prom/chiiki_adviser/R7_profile/006_2025_ad.pdf</v>
      </c>
      <c r="AY15" s="284" t="s">
        <v>3314</v>
      </c>
      <c r="AZ15" s="287"/>
      <c r="BA15" s="287"/>
      <c r="BB15" s="287"/>
      <c r="BC15" s="287"/>
      <c r="BD15" s="287"/>
      <c r="BE15" s="287"/>
      <c r="BF15" s="287"/>
    </row>
    <row r="16" spans="1:58" s="283" customFormat="1" ht="41.5" customHeight="1">
      <c r="A16" s="295">
        <v>8</v>
      </c>
      <c r="B16" s="294"/>
      <c r="C16" s="293"/>
      <c r="D16" s="292" t="s">
        <v>3313</v>
      </c>
      <c r="E16" s="291" t="str">
        <f t="shared" si="0"/>
        <v>新井　千乃</v>
      </c>
      <c r="F16" s="290" t="s">
        <v>3539</v>
      </c>
      <c r="G16" s="289" t="s">
        <v>2664</v>
      </c>
      <c r="H16" s="289" t="s">
        <v>2664</v>
      </c>
      <c r="I16" s="289"/>
      <c r="J16" s="289" t="s">
        <v>2663</v>
      </c>
      <c r="K16" s="289"/>
      <c r="L16" s="289" t="s">
        <v>2664</v>
      </c>
      <c r="M16" s="289" t="s">
        <v>2664</v>
      </c>
      <c r="N16" s="289"/>
      <c r="O16" s="289"/>
      <c r="P16" s="289"/>
      <c r="Q16" s="289"/>
      <c r="R16" s="289"/>
      <c r="S16" s="289"/>
      <c r="T16" s="289"/>
      <c r="U16" s="289"/>
      <c r="V16" s="289"/>
      <c r="W16" s="289"/>
      <c r="X16" s="289"/>
      <c r="Y16" s="289"/>
      <c r="Z16" s="289"/>
      <c r="AA16" s="289"/>
      <c r="AB16" s="289"/>
      <c r="AC16" s="289"/>
      <c r="AD16" s="289"/>
      <c r="AE16" s="289"/>
      <c r="AF16" s="289"/>
      <c r="AG16" s="289"/>
      <c r="AH16" s="289"/>
      <c r="AI16" s="289"/>
      <c r="AJ16" s="289"/>
      <c r="AK16" s="289"/>
      <c r="AL16" s="289"/>
      <c r="AM16" s="289"/>
      <c r="AN16" s="289"/>
      <c r="AO16" s="289"/>
      <c r="AP16" s="288"/>
      <c r="AQ16" s="287"/>
      <c r="AR16" s="287"/>
      <c r="AS16" s="287"/>
      <c r="AT16" s="287"/>
      <c r="AU16" s="287"/>
      <c r="AV16" s="287"/>
      <c r="AW16" s="286" t="s">
        <v>3312</v>
      </c>
      <c r="AX16" s="285" t="str">
        <f t="shared" si="1"/>
        <v>https://www.r-ict-advisor.jp/prom/chiiki_adviser/R7_profile/007_2025_ad.pdf</v>
      </c>
      <c r="AY16" s="284" t="s">
        <v>3311</v>
      </c>
      <c r="AZ16" s="287"/>
      <c r="BA16" s="287"/>
      <c r="BB16" s="287"/>
      <c r="BC16" s="287"/>
      <c r="BD16" s="287"/>
      <c r="BE16" s="287"/>
      <c r="BF16" s="287"/>
    </row>
    <row r="17" spans="1:51" s="283" customFormat="1" ht="41.5" customHeight="1">
      <c r="A17" s="295">
        <v>9</v>
      </c>
      <c r="B17" s="294"/>
      <c r="C17" s="293"/>
      <c r="D17" s="292" t="s">
        <v>3310</v>
      </c>
      <c r="E17" s="291" t="str">
        <f t="shared" si="0"/>
        <v>荒木　克彦</v>
      </c>
      <c r="F17" s="290" t="s">
        <v>3540</v>
      </c>
      <c r="G17" s="289" t="s">
        <v>2663</v>
      </c>
      <c r="H17" s="289" t="s">
        <v>2663</v>
      </c>
      <c r="I17" s="289" t="s">
        <v>2663</v>
      </c>
      <c r="J17" s="289" t="s">
        <v>2663</v>
      </c>
      <c r="K17" s="289" t="s">
        <v>2663</v>
      </c>
      <c r="L17" s="289" t="s">
        <v>2663</v>
      </c>
      <c r="M17" s="289"/>
      <c r="N17" s="289" t="s">
        <v>2663</v>
      </c>
      <c r="O17" s="289" t="s">
        <v>2663</v>
      </c>
      <c r="P17" s="289" t="s">
        <v>2664</v>
      </c>
      <c r="Q17" s="289" t="s">
        <v>2663</v>
      </c>
      <c r="R17" s="289" t="s">
        <v>2663</v>
      </c>
      <c r="S17" s="289" t="s">
        <v>2663</v>
      </c>
      <c r="T17" s="289"/>
      <c r="U17" s="289"/>
      <c r="V17" s="289" t="s">
        <v>2663</v>
      </c>
      <c r="W17" s="289"/>
      <c r="X17" s="289" t="s">
        <v>2663</v>
      </c>
      <c r="Y17" s="289" t="s">
        <v>2663</v>
      </c>
      <c r="Z17" s="289" t="s">
        <v>2663</v>
      </c>
      <c r="AA17" s="289"/>
      <c r="AB17" s="289" t="s">
        <v>2663</v>
      </c>
      <c r="AC17" s="289" t="s">
        <v>2663</v>
      </c>
      <c r="AD17" s="289" t="s">
        <v>2664</v>
      </c>
      <c r="AE17" s="289" t="s">
        <v>2663</v>
      </c>
      <c r="AF17" s="289" t="s">
        <v>2663</v>
      </c>
      <c r="AG17" s="289" t="s">
        <v>2663</v>
      </c>
      <c r="AH17" s="289" t="s">
        <v>2663</v>
      </c>
      <c r="AI17" s="289"/>
      <c r="AJ17" s="289"/>
      <c r="AK17" s="289"/>
      <c r="AL17" s="289" t="s">
        <v>2663</v>
      </c>
      <c r="AM17" s="289" t="s">
        <v>2663</v>
      </c>
      <c r="AN17" s="289"/>
      <c r="AO17" s="289" t="s">
        <v>2663</v>
      </c>
      <c r="AP17" s="288"/>
      <c r="AQ17" s="287"/>
      <c r="AR17" s="287"/>
      <c r="AS17" s="287"/>
      <c r="AT17" s="287"/>
      <c r="AU17" s="287"/>
      <c r="AV17" s="287"/>
      <c r="AW17" s="286" t="s">
        <v>3309</v>
      </c>
      <c r="AX17" s="285" t="str">
        <f t="shared" si="1"/>
        <v>https://www.r-ict-advisor.jp/prom/chiiki_adviser/R7_profile/008_2025_ad.pdf</v>
      </c>
      <c r="AY17" s="284" t="s">
        <v>3308</v>
      </c>
    </row>
    <row r="18" spans="1:51" s="283" customFormat="1" ht="41.5" customHeight="1">
      <c r="A18" s="295">
        <v>10</v>
      </c>
      <c r="B18" s="294"/>
      <c r="C18" s="293"/>
      <c r="D18" s="292" t="s">
        <v>3503</v>
      </c>
      <c r="E18" s="291" t="str">
        <f t="shared" si="0"/>
        <v>粟津　千草​</v>
      </c>
      <c r="F18" s="290" t="s">
        <v>3541</v>
      </c>
      <c r="G18" s="289"/>
      <c r="H18" s="289" t="s">
        <v>2663</v>
      </c>
      <c r="I18" s="289"/>
      <c r="J18" s="289"/>
      <c r="K18" s="289"/>
      <c r="L18" s="289"/>
      <c r="M18" s="289"/>
      <c r="N18" s="289" t="s">
        <v>2663</v>
      </c>
      <c r="O18" s="289" t="s">
        <v>2663</v>
      </c>
      <c r="P18" s="289"/>
      <c r="Q18" s="289" t="s">
        <v>2664</v>
      </c>
      <c r="R18" s="289"/>
      <c r="S18" s="289"/>
      <c r="T18" s="289"/>
      <c r="U18" s="289"/>
      <c r="V18" s="289" t="s">
        <v>2664</v>
      </c>
      <c r="W18" s="289"/>
      <c r="X18" s="289"/>
      <c r="Y18" s="289" t="s">
        <v>2664</v>
      </c>
      <c r="Z18" s="289"/>
      <c r="AA18" s="289"/>
      <c r="AB18" s="289"/>
      <c r="AC18" s="289"/>
      <c r="AD18" s="289"/>
      <c r="AE18" s="289"/>
      <c r="AF18" s="289"/>
      <c r="AG18" s="289"/>
      <c r="AH18" s="289"/>
      <c r="AI18" s="289"/>
      <c r="AJ18" s="289" t="s">
        <v>2663</v>
      </c>
      <c r="AK18" s="289"/>
      <c r="AL18" s="289"/>
      <c r="AM18" s="289"/>
      <c r="AN18" s="289"/>
      <c r="AO18" s="289"/>
      <c r="AP18" s="288"/>
      <c r="AQ18" s="287"/>
      <c r="AR18" s="287"/>
      <c r="AS18" s="287"/>
      <c r="AT18" s="287"/>
      <c r="AU18" s="287"/>
      <c r="AV18" s="287"/>
      <c r="AW18" s="286" t="s">
        <v>3443</v>
      </c>
      <c r="AX18" s="285" t="str">
        <f t="shared" si="1"/>
        <v>https://www.r-ict-advisor.jp/prom/chiiki_adviser/R7_profile/218_2025_ad.pdf</v>
      </c>
      <c r="AY18" s="284" t="s">
        <v>2675</v>
      </c>
    </row>
    <row r="19" spans="1:51" s="283" customFormat="1" ht="41.5" customHeight="1">
      <c r="A19" s="295">
        <v>11</v>
      </c>
      <c r="B19" s="294"/>
      <c r="C19" s="293"/>
      <c r="D19" s="292" t="s">
        <v>3307</v>
      </c>
      <c r="E19" s="291" t="str">
        <f t="shared" si="0"/>
        <v>安藤　未希</v>
      </c>
      <c r="F19" s="290" t="s">
        <v>3542</v>
      </c>
      <c r="G19" s="289"/>
      <c r="H19" s="289"/>
      <c r="I19" s="289"/>
      <c r="J19" s="289"/>
      <c r="K19" s="289"/>
      <c r="L19" s="289"/>
      <c r="M19" s="289"/>
      <c r="N19" s="289"/>
      <c r="O19" s="289"/>
      <c r="P19" s="289"/>
      <c r="Q19" s="289"/>
      <c r="R19" s="289"/>
      <c r="S19" s="289"/>
      <c r="T19" s="289"/>
      <c r="U19" s="289"/>
      <c r="V19" s="289" t="s">
        <v>2664</v>
      </c>
      <c r="W19" s="289"/>
      <c r="X19" s="289"/>
      <c r="Y19" s="289"/>
      <c r="Z19" s="289"/>
      <c r="AA19" s="289"/>
      <c r="AB19" s="289"/>
      <c r="AC19" s="289"/>
      <c r="AD19" s="289"/>
      <c r="AE19" s="289"/>
      <c r="AF19" s="289"/>
      <c r="AG19" s="289"/>
      <c r="AH19" s="289"/>
      <c r="AI19" s="289"/>
      <c r="AJ19" s="289"/>
      <c r="AK19" s="289"/>
      <c r="AL19" s="289"/>
      <c r="AM19" s="289"/>
      <c r="AN19" s="289"/>
      <c r="AO19" s="289"/>
      <c r="AP19" s="288"/>
      <c r="AQ19" s="287"/>
      <c r="AR19" s="287"/>
      <c r="AS19" s="287"/>
      <c r="AT19" s="287"/>
      <c r="AU19" s="287"/>
      <c r="AV19" s="287"/>
      <c r="AW19" s="286" t="s">
        <v>3306</v>
      </c>
      <c r="AX19" s="285" t="str">
        <f t="shared" si="1"/>
        <v>https://www.r-ict-advisor.jp/prom/chiiki_adviser/R7_profile/009_2025_ad.pdf</v>
      </c>
      <c r="AY19" s="284" t="s">
        <v>3305</v>
      </c>
    </row>
    <row r="20" spans="1:51" s="283" customFormat="1" ht="41.5" customHeight="1">
      <c r="A20" s="295">
        <v>12</v>
      </c>
      <c r="B20" s="294"/>
      <c r="C20" s="293"/>
      <c r="D20" s="292" t="s">
        <v>3304</v>
      </c>
      <c r="E20" s="291" t="str">
        <f t="shared" si="0"/>
        <v>家中　賢作</v>
      </c>
      <c r="F20" s="290" t="s">
        <v>3543</v>
      </c>
      <c r="G20" s="289" t="s">
        <v>2681</v>
      </c>
      <c r="H20" s="289" t="s">
        <v>2681</v>
      </c>
      <c r="I20" s="289"/>
      <c r="J20" s="289" t="s">
        <v>2681</v>
      </c>
      <c r="K20" s="289"/>
      <c r="L20" s="289" t="s">
        <v>2681</v>
      </c>
      <c r="M20" s="289" t="s">
        <v>2681</v>
      </c>
      <c r="N20" s="289" t="s">
        <v>2681</v>
      </c>
      <c r="O20" s="289" t="s">
        <v>2681</v>
      </c>
      <c r="P20" s="289"/>
      <c r="Q20" s="289"/>
      <c r="R20" s="289"/>
      <c r="S20" s="289"/>
      <c r="T20" s="289" t="s">
        <v>2681</v>
      </c>
      <c r="U20" s="289"/>
      <c r="V20" s="289"/>
      <c r="W20" s="289"/>
      <c r="X20" s="289"/>
      <c r="Y20" s="289"/>
      <c r="Z20" s="289"/>
      <c r="AA20" s="289"/>
      <c r="AB20" s="289"/>
      <c r="AC20" s="289"/>
      <c r="AD20" s="289"/>
      <c r="AE20" s="289"/>
      <c r="AF20" s="289" t="s">
        <v>2681</v>
      </c>
      <c r="AG20" s="289" t="s">
        <v>2681</v>
      </c>
      <c r="AH20" s="289"/>
      <c r="AI20" s="289"/>
      <c r="AJ20" s="289"/>
      <c r="AK20" s="289" t="s">
        <v>2681</v>
      </c>
      <c r="AL20" s="289"/>
      <c r="AM20" s="289"/>
      <c r="AN20" s="289"/>
      <c r="AO20" s="289"/>
      <c r="AP20" s="288"/>
      <c r="AQ20" s="287"/>
      <c r="AR20" s="287"/>
      <c r="AS20" s="287"/>
      <c r="AT20" s="287"/>
      <c r="AU20" s="287"/>
      <c r="AV20" s="287"/>
      <c r="AW20" s="286" t="s">
        <v>3303</v>
      </c>
      <c r="AX20" s="285" t="str">
        <f t="shared" si="1"/>
        <v>https://www.r-ict-advisor.jp/prom/chiiki_adviser/R7_profile/010_2025_ad.pdf</v>
      </c>
      <c r="AY20" s="284" t="s">
        <v>3302</v>
      </c>
    </row>
    <row r="21" spans="1:51" s="283" customFormat="1" ht="41.5" customHeight="1">
      <c r="A21" s="295">
        <v>13</v>
      </c>
      <c r="B21" s="294"/>
      <c r="C21" s="293"/>
      <c r="D21" s="292" t="s">
        <v>3301</v>
      </c>
      <c r="E21" s="291" t="str">
        <f t="shared" si="0"/>
        <v>池田　昌人</v>
      </c>
      <c r="F21" s="290" t="s">
        <v>3544</v>
      </c>
      <c r="G21" s="289" t="s">
        <v>2681</v>
      </c>
      <c r="H21" s="289"/>
      <c r="I21" s="289"/>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289"/>
      <c r="AP21" s="288"/>
      <c r="AQ21" s="287"/>
      <c r="AR21" s="287"/>
      <c r="AS21" s="287"/>
      <c r="AT21" s="287"/>
      <c r="AU21" s="287"/>
      <c r="AV21" s="287"/>
      <c r="AW21" s="286" t="s">
        <v>3300</v>
      </c>
      <c r="AX21" s="285" t="str">
        <f t="shared" si="1"/>
        <v>https://www.r-ict-advisor.jp/prom/chiiki_adviser/R7_profile/011_2025_ad.pdf</v>
      </c>
      <c r="AY21" s="284" t="s">
        <v>3299</v>
      </c>
    </row>
    <row r="22" spans="1:51" s="283" customFormat="1" ht="41.5" customHeight="1">
      <c r="A22" s="295">
        <v>14</v>
      </c>
      <c r="B22" s="294"/>
      <c r="C22" s="293"/>
      <c r="D22" s="292" t="s">
        <v>3298</v>
      </c>
      <c r="E22" s="291" t="str">
        <f t="shared" si="0"/>
        <v>生駒　祐一</v>
      </c>
      <c r="F22" s="290" t="s">
        <v>3545</v>
      </c>
      <c r="G22" s="289" t="s">
        <v>2664</v>
      </c>
      <c r="H22" s="289" t="s">
        <v>2664</v>
      </c>
      <c r="I22" s="289"/>
      <c r="J22" s="289"/>
      <c r="K22" s="289"/>
      <c r="L22" s="289"/>
      <c r="M22" s="289"/>
      <c r="N22" s="289" t="s">
        <v>2663</v>
      </c>
      <c r="O22" s="289"/>
      <c r="P22" s="289"/>
      <c r="Q22" s="289"/>
      <c r="R22" s="289"/>
      <c r="S22" s="289"/>
      <c r="T22" s="289"/>
      <c r="U22" s="289"/>
      <c r="V22" s="289"/>
      <c r="W22" s="289"/>
      <c r="X22" s="289"/>
      <c r="Y22" s="289"/>
      <c r="Z22" s="289"/>
      <c r="AA22" s="289"/>
      <c r="AB22" s="289" t="s">
        <v>2664</v>
      </c>
      <c r="AC22" s="289" t="s">
        <v>2664</v>
      </c>
      <c r="AD22" s="289" t="s">
        <v>2664</v>
      </c>
      <c r="AE22" s="289"/>
      <c r="AF22" s="289"/>
      <c r="AG22" s="289"/>
      <c r="AH22" s="289"/>
      <c r="AI22" s="289"/>
      <c r="AJ22" s="289"/>
      <c r="AK22" s="289"/>
      <c r="AL22" s="289"/>
      <c r="AM22" s="289"/>
      <c r="AN22" s="289"/>
      <c r="AO22" s="289"/>
      <c r="AP22" s="288"/>
      <c r="AQ22" s="287"/>
      <c r="AR22" s="287"/>
      <c r="AS22" s="287"/>
      <c r="AT22" s="287"/>
      <c r="AU22" s="287"/>
      <c r="AV22" s="287"/>
      <c r="AW22" s="286" t="s">
        <v>3297</v>
      </c>
      <c r="AX22" s="285" t="str">
        <f t="shared" si="1"/>
        <v>https://www.r-ict-advisor.jp/prom/chiiki_adviser/R7_profile/012_2025_ad.pdf</v>
      </c>
      <c r="AY22" s="284" t="s">
        <v>3296</v>
      </c>
    </row>
    <row r="23" spans="1:51" s="283" customFormat="1" ht="41.5" customHeight="1">
      <c r="A23" s="295">
        <v>15</v>
      </c>
      <c r="B23" s="294"/>
      <c r="C23" s="293"/>
      <c r="D23" s="292" t="s">
        <v>3295</v>
      </c>
      <c r="E23" s="291" t="str">
        <f t="shared" si="0"/>
        <v>石井　重成</v>
      </c>
      <c r="F23" s="290" t="s">
        <v>3546</v>
      </c>
      <c r="G23" s="289" t="s">
        <v>2664</v>
      </c>
      <c r="H23" s="289" t="s">
        <v>2664</v>
      </c>
      <c r="I23" s="289" t="s">
        <v>2664</v>
      </c>
      <c r="J23" s="289"/>
      <c r="K23" s="289" t="s">
        <v>2664</v>
      </c>
      <c r="L23" s="289"/>
      <c r="M23" s="289" t="s">
        <v>2664</v>
      </c>
      <c r="N23" s="289"/>
      <c r="O23" s="289"/>
      <c r="P23" s="289"/>
      <c r="Q23" s="289"/>
      <c r="R23" s="289"/>
      <c r="S23" s="289"/>
      <c r="T23" s="289"/>
      <c r="U23" s="289"/>
      <c r="V23" s="289"/>
      <c r="W23" s="289"/>
      <c r="X23" s="289"/>
      <c r="Y23" s="289"/>
      <c r="Z23" s="289"/>
      <c r="AA23" s="289"/>
      <c r="AB23" s="289"/>
      <c r="AC23" s="289" t="s">
        <v>2664</v>
      </c>
      <c r="AD23" s="289"/>
      <c r="AE23" s="289" t="s">
        <v>2664</v>
      </c>
      <c r="AF23" s="289"/>
      <c r="AG23" s="289"/>
      <c r="AH23" s="289"/>
      <c r="AI23" s="289" t="s">
        <v>2664</v>
      </c>
      <c r="AJ23" s="289"/>
      <c r="AK23" s="289"/>
      <c r="AL23" s="289"/>
      <c r="AM23" s="289"/>
      <c r="AN23" s="289"/>
      <c r="AO23" s="289"/>
      <c r="AP23" s="288"/>
      <c r="AQ23" s="287"/>
      <c r="AR23" s="287"/>
      <c r="AS23" s="287"/>
      <c r="AT23" s="287"/>
      <c r="AU23" s="287"/>
      <c r="AV23" s="287"/>
      <c r="AW23" s="286" t="s">
        <v>3294</v>
      </c>
      <c r="AX23" s="285" t="str">
        <f t="shared" si="1"/>
        <v>https://www.r-ict-advisor.jp/prom/chiiki_adviser/R7_profile/013_2025_ad.pdf</v>
      </c>
      <c r="AY23" s="284" t="s">
        <v>3293</v>
      </c>
    </row>
    <row r="24" spans="1:51" s="283" customFormat="1" ht="41.5" customHeight="1">
      <c r="A24" s="295">
        <v>16</v>
      </c>
      <c r="B24" s="294"/>
      <c r="C24" s="293"/>
      <c r="D24" s="292" t="s">
        <v>3292</v>
      </c>
      <c r="E24" s="291" t="str">
        <f t="shared" si="0"/>
        <v>石塚　清香</v>
      </c>
      <c r="F24" s="290" t="s">
        <v>3547</v>
      </c>
      <c r="G24" s="289" t="s">
        <v>2664</v>
      </c>
      <c r="H24" s="289" t="s">
        <v>2664</v>
      </c>
      <c r="I24" s="289" t="s">
        <v>2663</v>
      </c>
      <c r="J24" s="289" t="s">
        <v>2663</v>
      </c>
      <c r="K24" s="289" t="s">
        <v>2663</v>
      </c>
      <c r="L24" s="289" t="s">
        <v>2664</v>
      </c>
      <c r="M24" s="289" t="s">
        <v>2664</v>
      </c>
      <c r="N24" s="289" t="s">
        <v>2663</v>
      </c>
      <c r="O24" s="289" t="s">
        <v>2663</v>
      </c>
      <c r="P24" s="289"/>
      <c r="Q24" s="289"/>
      <c r="R24" s="289"/>
      <c r="S24" s="289" t="s">
        <v>2663</v>
      </c>
      <c r="T24" s="289" t="s">
        <v>2663</v>
      </c>
      <c r="U24" s="289"/>
      <c r="V24" s="289" t="s">
        <v>2663</v>
      </c>
      <c r="W24" s="289"/>
      <c r="X24" s="289"/>
      <c r="Y24" s="289" t="s">
        <v>2663</v>
      </c>
      <c r="Z24" s="289" t="s">
        <v>2663</v>
      </c>
      <c r="AA24" s="289"/>
      <c r="AB24" s="289"/>
      <c r="AC24" s="289"/>
      <c r="AD24" s="289"/>
      <c r="AE24" s="289"/>
      <c r="AF24" s="289" t="s">
        <v>2663</v>
      </c>
      <c r="AG24" s="289" t="s">
        <v>2663</v>
      </c>
      <c r="AH24" s="289" t="s">
        <v>2663</v>
      </c>
      <c r="AI24" s="289"/>
      <c r="AJ24" s="289" t="s">
        <v>2663</v>
      </c>
      <c r="AK24" s="289" t="s">
        <v>2663</v>
      </c>
      <c r="AL24" s="289" t="s">
        <v>2663</v>
      </c>
      <c r="AM24" s="289" t="s">
        <v>2663</v>
      </c>
      <c r="AN24" s="289" t="s">
        <v>2663</v>
      </c>
      <c r="AO24" s="289"/>
      <c r="AP24" s="288"/>
      <c r="AQ24" s="287"/>
      <c r="AR24" s="287"/>
      <c r="AS24" s="287"/>
      <c r="AT24" s="287"/>
      <c r="AU24" s="287"/>
      <c r="AV24" s="287"/>
      <c r="AW24" s="286" t="s">
        <v>3291</v>
      </c>
      <c r="AX24" s="285" t="str">
        <f t="shared" si="1"/>
        <v>https://www.r-ict-advisor.jp/prom/chiiki_adviser/R7_profile/014_2025_ad.pdf</v>
      </c>
      <c r="AY24" s="284" t="s">
        <v>3290</v>
      </c>
    </row>
    <row r="25" spans="1:51" s="283" customFormat="1" ht="41.5" customHeight="1">
      <c r="A25" s="295">
        <v>17</v>
      </c>
      <c r="B25" s="294"/>
      <c r="C25" s="293"/>
      <c r="D25" s="292" t="s">
        <v>3289</v>
      </c>
      <c r="E25" s="291" t="str">
        <f t="shared" si="0"/>
        <v>石塚　敏之</v>
      </c>
      <c r="F25" s="290" t="s">
        <v>3548</v>
      </c>
      <c r="G25" s="289" t="s">
        <v>2663</v>
      </c>
      <c r="H25" s="289" t="s">
        <v>2664</v>
      </c>
      <c r="I25" s="289" t="s">
        <v>2663</v>
      </c>
      <c r="J25" s="289" t="s">
        <v>2663</v>
      </c>
      <c r="K25" s="289"/>
      <c r="L25" s="289"/>
      <c r="M25" s="289" t="s">
        <v>2664</v>
      </c>
      <c r="N25" s="289"/>
      <c r="O25" s="289"/>
      <c r="P25" s="289"/>
      <c r="Q25" s="289"/>
      <c r="R25" s="289"/>
      <c r="S25" s="289"/>
      <c r="T25" s="289"/>
      <c r="U25" s="289"/>
      <c r="V25" s="289"/>
      <c r="W25" s="289"/>
      <c r="X25" s="289"/>
      <c r="Y25" s="289"/>
      <c r="Z25" s="289"/>
      <c r="AA25" s="289"/>
      <c r="AB25" s="289"/>
      <c r="AC25" s="289"/>
      <c r="AD25" s="289"/>
      <c r="AE25" s="289"/>
      <c r="AF25" s="289"/>
      <c r="AG25" s="289"/>
      <c r="AH25" s="289"/>
      <c r="AI25" s="289"/>
      <c r="AJ25" s="289"/>
      <c r="AK25" s="289"/>
      <c r="AL25" s="289"/>
      <c r="AM25" s="289"/>
      <c r="AN25" s="289"/>
      <c r="AO25" s="289"/>
      <c r="AP25" s="288"/>
      <c r="AQ25" s="287"/>
      <c r="AR25" s="287"/>
      <c r="AS25" s="287"/>
      <c r="AT25" s="287"/>
      <c r="AU25" s="287"/>
      <c r="AV25" s="287"/>
      <c r="AW25" s="286" t="s">
        <v>3288</v>
      </c>
      <c r="AX25" s="285" t="str">
        <f t="shared" si="1"/>
        <v>https://www.r-ict-advisor.jp/prom/chiiki_adviser/R7_profile/015_2025_ad.pdf</v>
      </c>
      <c r="AY25" s="284" t="s">
        <v>3287</v>
      </c>
    </row>
    <row r="26" spans="1:51" s="283" customFormat="1" ht="41.5" customHeight="1">
      <c r="A26" s="295">
        <v>18</v>
      </c>
      <c r="B26" s="294"/>
      <c r="C26" s="293"/>
      <c r="D26" s="292" t="s">
        <v>3286</v>
      </c>
      <c r="E26" s="291" t="str">
        <f t="shared" si="0"/>
        <v>石山　アンジュ</v>
      </c>
      <c r="F26" s="290" t="s">
        <v>3549</v>
      </c>
      <c r="G26" s="289" t="s">
        <v>2663</v>
      </c>
      <c r="H26" s="289" t="s">
        <v>2663</v>
      </c>
      <c r="I26" s="289" t="s">
        <v>2681</v>
      </c>
      <c r="J26" s="289"/>
      <c r="K26" s="289"/>
      <c r="L26" s="289"/>
      <c r="M26" s="289"/>
      <c r="N26" s="289" t="s">
        <v>2663</v>
      </c>
      <c r="O26" s="289" t="s">
        <v>2663</v>
      </c>
      <c r="P26" s="289"/>
      <c r="Q26" s="289"/>
      <c r="R26" s="289"/>
      <c r="S26" s="289"/>
      <c r="T26" s="289"/>
      <c r="U26" s="289"/>
      <c r="V26" s="289"/>
      <c r="W26" s="289"/>
      <c r="X26" s="289" t="s">
        <v>2664</v>
      </c>
      <c r="Y26" s="289" t="s">
        <v>2663</v>
      </c>
      <c r="Z26" s="289" t="s">
        <v>2664</v>
      </c>
      <c r="AA26" s="289"/>
      <c r="AB26" s="289"/>
      <c r="AC26" s="289" t="s">
        <v>2664</v>
      </c>
      <c r="AD26" s="289" t="s">
        <v>2664</v>
      </c>
      <c r="AE26" s="289" t="s">
        <v>2663</v>
      </c>
      <c r="AF26" s="289"/>
      <c r="AG26" s="289" t="s">
        <v>2663</v>
      </c>
      <c r="AH26" s="289" t="s">
        <v>2663</v>
      </c>
      <c r="AI26" s="289" t="s">
        <v>2664</v>
      </c>
      <c r="AJ26" s="289"/>
      <c r="AK26" s="289"/>
      <c r="AL26" s="289"/>
      <c r="AM26" s="289"/>
      <c r="AN26" s="289"/>
      <c r="AO26" s="289"/>
      <c r="AP26" s="288"/>
      <c r="AQ26" s="287"/>
      <c r="AR26" s="287"/>
      <c r="AS26" s="287"/>
      <c r="AT26" s="287"/>
      <c r="AU26" s="287"/>
      <c r="AV26" s="287"/>
      <c r="AW26" s="286" t="s">
        <v>3285</v>
      </c>
      <c r="AX26" s="285" t="str">
        <f t="shared" si="1"/>
        <v>https://www.r-ict-advisor.jp/prom/chiiki_adviser/R7_profile/016_2025_ad.pdf</v>
      </c>
      <c r="AY26" s="284" t="s">
        <v>3284</v>
      </c>
    </row>
    <row r="27" spans="1:51" s="283" customFormat="1" ht="41.5" customHeight="1">
      <c r="A27" s="295">
        <v>19</v>
      </c>
      <c r="B27" s="294"/>
      <c r="C27" s="293"/>
      <c r="D27" s="292" t="s">
        <v>3283</v>
      </c>
      <c r="E27" s="291" t="str">
        <f t="shared" si="0"/>
        <v>板倉　陽一郎</v>
      </c>
      <c r="F27" s="290" t="s">
        <v>3282</v>
      </c>
      <c r="G27" s="289"/>
      <c r="H27" s="289"/>
      <c r="I27" s="289"/>
      <c r="J27" s="289"/>
      <c r="K27" s="289"/>
      <c r="L27" s="289" t="s">
        <v>2664</v>
      </c>
      <c r="M27" s="289"/>
      <c r="N27" s="289" t="s">
        <v>2664</v>
      </c>
      <c r="O27" s="289" t="s">
        <v>2664</v>
      </c>
      <c r="P27" s="289"/>
      <c r="Q27" s="289"/>
      <c r="R27" s="289"/>
      <c r="S27" s="289" t="s">
        <v>2664</v>
      </c>
      <c r="T27" s="289" t="s">
        <v>2664</v>
      </c>
      <c r="U27" s="289"/>
      <c r="V27" s="289"/>
      <c r="W27" s="289"/>
      <c r="X27" s="289"/>
      <c r="Y27" s="289"/>
      <c r="Z27" s="289"/>
      <c r="AA27" s="289"/>
      <c r="AB27" s="289"/>
      <c r="AC27" s="289"/>
      <c r="AD27" s="289"/>
      <c r="AE27" s="289"/>
      <c r="AF27" s="289" t="s">
        <v>2664</v>
      </c>
      <c r="AG27" s="289" t="s">
        <v>2664</v>
      </c>
      <c r="AH27" s="289"/>
      <c r="AI27" s="289"/>
      <c r="AJ27" s="289"/>
      <c r="AK27" s="289"/>
      <c r="AL27" s="289" t="s">
        <v>2664</v>
      </c>
      <c r="AM27" s="289"/>
      <c r="AN27" s="289"/>
      <c r="AO27" s="289"/>
      <c r="AP27" s="288"/>
      <c r="AQ27" s="287"/>
      <c r="AR27" s="287"/>
      <c r="AS27" s="287"/>
      <c r="AT27" s="287"/>
      <c r="AU27" s="287"/>
      <c r="AV27" s="287"/>
      <c r="AW27" s="286" t="s">
        <v>3281</v>
      </c>
      <c r="AX27" s="285" t="str">
        <f t="shared" si="1"/>
        <v>https://www.r-ict-advisor.jp/prom/chiiki_adviser/R7_profile/017_2025_ad.pdf</v>
      </c>
      <c r="AY27" s="284" t="s">
        <v>3280</v>
      </c>
    </row>
    <row r="28" spans="1:51" s="283" customFormat="1" ht="41.5" customHeight="1">
      <c r="A28" s="295">
        <v>20</v>
      </c>
      <c r="B28" s="294"/>
      <c r="C28" s="293"/>
      <c r="D28" s="292" t="s">
        <v>3279</v>
      </c>
      <c r="E28" s="291" t="str">
        <f t="shared" si="0"/>
        <v>市川　博之</v>
      </c>
      <c r="F28" s="290" t="s">
        <v>3278</v>
      </c>
      <c r="G28" s="289" t="s">
        <v>2664</v>
      </c>
      <c r="H28" s="289" t="s">
        <v>2664</v>
      </c>
      <c r="I28" s="289"/>
      <c r="J28" s="289" t="s">
        <v>2664</v>
      </c>
      <c r="K28" s="289" t="s">
        <v>2664</v>
      </c>
      <c r="L28" s="289" t="s">
        <v>2664</v>
      </c>
      <c r="M28" s="289" t="s">
        <v>2664</v>
      </c>
      <c r="N28" s="289" t="s">
        <v>2681</v>
      </c>
      <c r="O28" s="289" t="s">
        <v>2664</v>
      </c>
      <c r="P28" s="289"/>
      <c r="Q28" s="289" t="s">
        <v>2664</v>
      </c>
      <c r="R28" s="289"/>
      <c r="S28" s="289" t="s">
        <v>2664</v>
      </c>
      <c r="T28" s="289"/>
      <c r="U28" s="289"/>
      <c r="V28" s="289" t="s">
        <v>2664</v>
      </c>
      <c r="W28" s="289" t="s">
        <v>2664</v>
      </c>
      <c r="X28" s="289" t="s">
        <v>2664</v>
      </c>
      <c r="Y28" s="289"/>
      <c r="Z28" s="289"/>
      <c r="AA28" s="289" t="s">
        <v>2664</v>
      </c>
      <c r="AB28" s="289"/>
      <c r="AC28" s="289" t="s">
        <v>2664</v>
      </c>
      <c r="AD28" s="289" t="s">
        <v>2664</v>
      </c>
      <c r="AE28" s="289" t="s">
        <v>2664</v>
      </c>
      <c r="AF28" s="289"/>
      <c r="AG28" s="289" t="s">
        <v>2664</v>
      </c>
      <c r="AH28" s="289" t="s">
        <v>2664</v>
      </c>
      <c r="AI28" s="289"/>
      <c r="AJ28" s="289"/>
      <c r="AK28" s="289" t="s">
        <v>2664</v>
      </c>
      <c r="AL28" s="289"/>
      <c r="AM28" s="289"/>
      <c r="AN28" s="289" t="s">
        <v>2664</v>
      </c>
      <c r="AO28" s="289" t="s">
        <v>2664</v>
      </c>
      <c r="AP28" s="288"/>
      <c r="AQ28" s="287"/>
      <c r="AR28" s="287"/>
      <c r="AS28" s="287"/>
      <c r="AT28" s="287"/>
      <c r="AU28" s="287"/>
      <c r="AV28" s="287"/>
      <c r="AW28" s="286" t="s">
        <v>3277</v>
      </c>
      <c r="AX28" s="285" t="str">
        <f t="shared" si="1"/>
        <v>https://www.r-ict-advisor.jp/prom/chiiki_adviser/R7_profile/018_2025_ad.pdf</v>
      </c>
      <c r="AY28" s="284" t="s">
        <v>3276</v>
      </c>
    </row>
    <row r="29" spans="1:51" s="283" customFormat="1" ht="41.5" customHeight="1">
      <c r="A29" s="295">
        <v>21</v>
      </c>
      <c r="B29" s="294"/>
      <c r="C29" s="293"/>
      <c r="D29" s="292" t="s">
        <v>3275</v>
      </c>
      <c r="E29" s="291" t="str">
        <f t="shared" si="0"/>
        <v>市瀬　英夫</v>
      </c>
      <c r="F29" s="290" t="s">
        <v>3550</v>
      </c>
      <c r="G29" s="289"/>
      <c r="H29" s="289"/>
      <c r="I29" s="289"/>
      <c r="J29" s="289" t="s">
        <v>2681</v>
      </c>
      <c r="K29" s="289"/>
      <c r="L29" s="289"/>
      <c r="M29" s="289"/>
      <c r="N29" s="289"/>
      <c r="O29" s="289"/>
      <c r="P29" s="289"/>
      <c r="Q29" s="289"/>
      <c r="R29" s="289"/>
      <c r="S29" s="289"/>
      <c r="T29" s="289"/>
      <c r="U29" s="289"/>
      <c r="V29" s="289"/>
      <c r="W29" s="289"/>
      <c r="X29" s="289"/>
      <c r="Y29" s="289"/>
      <c r="Z29" s="289"/>
      <c r="AA29" s="289"/>
      <c r="AB29" s="289"/>
      <c r="AC29" s="289"/>
      <c r="AD29" s="289"/>
      <c r="AE29" s="289"/>
      <c r="AF29" s="289"/>
      <c r="AG29" s="289" t="s">
        <v>2681</v>
      </c>
      <c r="AH29" s="289"/>
      <c r="AI29" s="289"/>
      <c r="AJ29" s="289"/>
      <c r="AK29" s="289"/>
      <c r="AL29" s="289" t="s">
        <v>2681</v>
      </c>
      <c r="AM29" s="289"/>
      <c r="AN29" s="289"/>
      <c r="AO29" s="289"/>
      <c r="AP29" s="288"/>
      <c r="AQ29" s="287"/>
      <c r="AR29" s="287"/>
      <c r="AS29" s="287"/>
      <c r="AT29" s="287"/>
      <c r="AU29" s="287"/>
      <c r="AV29" s="287"/>
      <c r="AW29" s="286" t="s">
        <v>3274</v>
      </c>
      <c r="AX29" s="285" t="str">
        <f t="shared" si="1"/>
        <v>https://www.r-ict-advisor.jp/prom/chiiki_adviser/R7_profile/019_2025_ad.pdf</v>
      </c>
      <c r="AY29" s="284" t="s">
        <v>3273</v>
      </c>
    </row>
    <row r="30" spans="1:51" s="283" customFormat="1" ht="41.5" customHeight="1">
      <c r="A30" s="295">
        <v>22</v>
      </c>
      <c r="B30" s="294"/>
      <c r="C30" s="293"/>
      <c r="D30" s="292" t="s">
        <v>3272</v>
      </c>
      <c r="E30" s="291" t="str">
        <f t="shared" si="0"/>
        <v>伊藤　文徳</v>
      </c>
      <c r="F30" s="290" t="s">
        <v>3551</v>
      </c>
      <c r="G30" s="289" t="s">
        <v>2664</v>
      </c>
      <c r="H30" s="289" t="s">
        <v>2664</v>
      </c>
      <c r="I30" s="289"/>
      <c r="J30" s="289"/>
      <c r="K30" s="289"/>
      <c r="L30" s="289" t="s">
        <v>2664</v>
      </c>
      <c r="M30" s="289" t="s">
        <v>2664</v>
      </c>
      <c r="N30" s="289"/>
      <c r="O30" s="289" t="s">
        <v>2664</v>
      </c>
      <c r="P30" s="289"/>
      <c r="Q30" s="289" t="s">
        <v>2663</v>
      </c>
      <c r="R30" s="289"/>
      <c r="S30" s="289"/>
      <c r="T30" s="289" t="s">
        <v>2663</v>
      </c>
      <c r="U30" s="289"/>
      <c r="V30" s="289"/>
      <c r="W30" s="289"/>
      <c r="X30" s="289"/>
      <c r="Y30" s="289"/>
      <c r="Z30" s="289"/>
      <c r="AA30" s="289"/>
      <c r="AB30" s="289"/>
      <c r="AC30" s="289"/>
      <c r="AD30" s="289"/>
      <c r="AE30" s="289"/>
      <c r="AF30" s="289"/>
      <c r="AG30" s="289"/>
      <c r="AH30" s="289"/>
      <c r="AI30" s="289"/>
      <c r="AJ30" s="289"/>
      <c r="AK30" s="289"/>
      <c r="AL30" s="289"/>
      <c r="AM30" s="289"/>
      <c r="AN30" s="289"/>
      <c r="AO30" s="289" t="s">
        <v>2664</v>
      </c>
      <c r="AP30" s="288"/>
      <c r="AQ30" s="287"/>
      <c r="AR30" s="287"/>
      <c r="AS30" s="287"/>
      <c r="AT30" s="287"/>
      <c r="AU30" s="287"/>
      <c r="AV30" s="287"/>
      <c r="AW30" s="286" t="s">
        <v>3271</v>
      </c>
      <c r="AX30" s="285" t="str">
        <f t="shared" si="1"/>
        <v>https://www.r-ict-advisor.jp/prom/chiiki_adviser/R7_profile/020_2025_ad.pdf</v>
      </c>
      <c r="AY30" s="284" t="s">
        <v>3270</v>
      </c>
    </row>
    <row r="31" spans="1:51" s="283" customFormat="1" ht="41.5" customHeight="1">
      <c r="A31" s="295">
        <v>23</v>
      </c>
      <c r="B31" s="294"/>
      <c r="C31" s="293"/>
      <c r="D31" s="292" t="s">
        <v>3504</v>
      </c>
      <c r="E31" s="291" t="str">
        <f t="shared" si="0"/>
        <v>伊藤　吉也</v>
      </c>
      <c r="F31" s="290" t="s">
        <v>3552</v>
      </c>
      <c r="G31" s="289" t="s">
        <v>2663</v>
      </c>
      <c r="H31" s="289" t="s">
        <v>2663</v>
      </c>
      <c r="I31" s="289" t="s">
        <v>2663</v>
      </c>
      <c r="J31" s="289" t="s">
        <v>2663</v>
      </c>
      <c r="K31" s="289" t="s">
        <v>2663</v>
      </c>
      <c r="L31" s="289"/>
      <c r="M31" s="289"/>
      <c r="N31" s="289" t="s">
        <v>2663</v>
      </c>
      <c r="O31" s="289" t="s">
        <v>2663</v>
      </c>
      <c r="P31" s="289" t="s">
        <v>2664</v>
      </c>
      <c r="Q31" s="289" t="s">
        <v>2663</v>
      </c>
      <c r="R31" s="289" t="s">
        <v>2663</v>
      </c>
      <c r="S31" s="289"/>
      <c r="T31" s="289" t="s">
        <v>2663</v>
      </c>
      <c r="U31" s="289"/>
      <c r="V31" s="289" t="s">
        <v>2664</v>
      </c>
      <c r="W31" s="289"/>
      <c r="X31" s="289" t="s">
        <v>2663</v>
      </c>
      <c r="Y31" s="289"/>
      <c r="Z31" s="289" t="s">
        <v>2664</v>
      </c>
      <c r="AA31" s="289"/>
      <c r="AB31" s="289"/>
      <c r="AC31" s="289" t="s">
        <v>2663</v>
      </c>
      <c r="AD31" s="289" t="s">
        <v>2663</v>
      </c>
      <c r="AE31" s="289" t="s">
        <v>2663</v>
      </c>
      <c r="AF31" s="289" t="s">
        <v>2664</v>
      </c>
      <c r="AG31" s="289" t="s">
        <v>2663</v>
      </c>
      <c r="AH31" s="289" t="s">
        <v>2663</v>
      </c>
      <c r="AI31" s="289"/>
      <c r="AJ31" s="289" t="s">
        <v>2663</v>
      </c>
      <c r="AK31" s="289" t="s">
        <v>2663</v>
      </c>
      <c r="AL31" s="289" t="s">
        <v>2664</v>
      </c>
      <c r="AM31" s="289" t="s">
        <v>2663</v>
      </c>
      <c r="AN31" s="289" t="s">
        <v>2663</v>
      </c>
      <c r="AO31" s="289"/>
      <c r="AP31" s="288"/>
      <c r="AQ31" s="287"/>
      <c r="AR31" s="287"/>
      <c r="AS31" s="287"/>
      <c r="AT31" s="287"/>
      <c r="AU31" s="287"/>
      <c r="AV31" s="287"/>
      <c r="AW31" s="286" t="s">
        <v>3444</v>
      </c>
      <c r="AX31" s="285" t="str">
        <f t="shared" si="1"/>
        <v>https://www.r-ict-advisor.jp/prom/chiiki_adviser/R7_profile/219_2025_ad.pdf</v>
      </c>
      <c r="AY31" s="284" t="s">
        <v>2672</v>
      </c>
    </row>
    <row r="32" spans="1:51" s="283" customFormat="1" ht="41.5" customHeight="1">
      <c r="A32" s="295">
        <v>24</v>
      </c>
      <c r="B32" s="294"/>
      <c r="C32" s="293"/>
      <c r="D32" s="292" t="s">
        <v>3269</v>
      </c>
      <c r="E32" s="291" t="str">
        <f t="shared" si="0"/>
        <v>井上　あい子</v>
      </c>
      <c r="F32" s="290" t="s">
        <v>3268</v>
      </c>
      <c r="G32" s="289" t="s">
        <v>2664</v>
      </c>
      <c r="H32" s="289"/>
      <c r="I32" s="289"/>
      <c r="J32" s="289" t="s">
        <v>2663</v>
      </c>
      <c r="K32" s="289" t="s">
        <v>2663</v>
      </c>
      <c r="L32" s="289"/>
      <c r="M32" s="289"/>
      <c r="N32" s="289"/>
      <c r="O32" s="289"/>
      <c r="P32" s="289" t="s">
        <v>2664</v>
      </c>
      <c r="Q32" s="289" t="s">
        <v>2663</v>
      </c>
      <c r="R32" s="289"/>
      <c r="S32" s="289" t="s">
        <v>2664</v>
      </c>
      <c r="T32" s="289"/>
      <c r="U32" s="289"/>
      <c r="V32" s="289"/>
      <c r="W32" s="289"/>
      <c r="X32" s="289" t="s">
        <v>2663</v>
      </c>
      <c r="Y32" s="289"/>
      <c r="Z32" s="289" t="s">
        <v>2664</v>
      </c>
      <c r="AA32" s="289"/>
      <c r="AB32" s="289"/>
      <c r="AC32" s="289"/>
      <c r="AD32" s="289" t="s">
        <v>2663</v>
      </c>
      <c r="AE32" s="289" t="s">
        <v>2664</v>
      </c>
      <c r="AF32" s="289"/>
      <c r="AG32" s="289"/>
      <c r="AH32" s="289" t="s">
        <v>2664</v>
      </c>
      <c r="AI32" s="289"/>
      <c r="AJ32" s="289"/>
      <c r="AK32" s="289"/>
      <c r="AL32" s="289"/>
      <c r="AM32" s="289"/>
      <c r="AN32" s="289"/>
      <c r="AO32" s="289" t="s">
        <v>2664</v>
      </c>
      <c r="AP32" s="288"/>
      <c r="AQ32" s="287"/>
      <c r="AR32" s="287"/>
      <c r="AS32" s="287"/>
      <c r="AT32" s="287"/>
      <c r="AU32" s="287"/>
      <c r="AV32" s="287"/>
      <c r="AW32" s="286" t="s">
        <v>3267</v>
      </c>
      <c r="AX32" s="285" t="str">
        <f t="shared" si="1"/>
        <v>https://www.r-ict-advisor.jp/prom/chiiki_adviser/R7_profile/021_2025_ad.pdf</v>
      </c>
      <c r="AY32" s="284" t="s">
        <v>3266</v>
      </c>
    </row>
    <row r="33" spans="1:51" s="283" customFormat="1" ht="41.5" customHeight="1">
      <c r="A33" s="295">
        <v>25</v>
      </c>
      <c r="B33" s="294"/>
      <c r="C33" s="293"/>
      <c r="D33" s="292" t="s">
        <v>3265</v>
      </c>
      <c r="E33" s="291" t="str">
        <f t="shared" si="0"/>
        <v>井上　泰一</v>
      </c>
      <c r="F33" s="290" t="s">
        <v>3553</v>
      </c>
      <c r="G33" s="289" t="s">
        <v>2664</v>
      </c>
      <c r="H33" s="289" t="s">
        <v>2664</v>
      </c>
      <c r="I33" s="289"/>
      <c r="J33" s="289" t="s">
        <v>2664</v>
      </c>
      <c r="K33" s="289"/>
      <c r="L33" s="289" t="s">
        <v>2663</v>
      </c>
      <c r="M33" s="289" t="s">
        <v>2681</v>
      </c>
      <c r="N33" s="289" t="s">
        <v>2664</v>
      </c>
      <c r="O33" s="289" t="s">
        <v>2664</v>
      </c>
      <c r="P33" s="289"/>
      <c r="Q33" s="289"/>
      <c r="R33" s="289" t="s">
        <v>2663</v>
      </c>
      <c r="S33" s="289" t="s">
        <v>2663</v>
      </c>
      <c r="T33" s="289"/>
      <c r="U33" s="289"/>
      <c r="V33" s="289"/>
      <c r="W33" s="289"/>
      <c r="X33" s="289"/>
      <c r="Y33" s="289"/>
      <c r="Z33" s="289"/>
      <c r="AA33" s="289"/>
      <c r="AB33" s="289" t="s">
        <v>2663</v>
      </c>
      <c r="AC33" s="289" t="s">
        <v>2663</v>
      </c>
      <c r="AD33" s="289" t="s">
        <v>2663</v>
      </c>
      <c r="AE33" s="289" t="s">
        <v>2663</v>
      </c>
      <c r="AF33" s="289"/>
      <c r="AG33" s="289" t="s">
        <v>2664</v>
      </c>
      <c r="AH33" s="289"/>
      <c r="AI33" s="289"/>
      <c r="AJ33" s="289"/>
      <c r="AK33" s="289"/>
      <c r="AL33" s="289"/>
      <c r="AM33" s="289"/>
      <c r="AN33" s="289"/>
      <c r="AO33" s="289"/>
      <c r="AP33" s="288"/>
      <c r="AQ33" s="287"/>
      <c r="AR33" s="287"/>
      <c r="AS33" s="287"/>
      <c r="AT33" s="287"/>
      <c r="AU33" s="287"/>
      <c r="AV33" s="287"/>
      <c r="AW33" s="286" t="s">
        <v>3264</v>
      </c>
      <c r="AX33" s="285" t="str">
        <f t="shared" si="1"/>
        <v>https://www.r-ict-advisor.jp/prom/chiiki_adviser/R7_profile/022_2025_ad.pdf</v>
      </c>
      <c r="AY33" s="284" t="s">
        <v>3263</v>
      </c>
    </row>
    <row r="34" spans="1:51" s="283" customFormat="1" ht="41.5" customHeight="1">
      <c r="A34" s="295">
        <v>26</v>
      </c>
      <c r="B34" s="294"/>
      <c r="C34" s="293"/>
      <c r="D34" s="292" t="s">
        <v>3262</v>
      </c>
      <c r="E34" s="291" t="str">
        <f t="shared" si="0"/>
        <v>井上　英幸</v>
      </c>
      <c r="F34" s="290" t="s">
        <v>3554</v>
      </c>
      <c r="G34" s="289" t="s">
        <v>2663</v>
      </c>
      <c r="H34" s="289" t="s">
        <v>2663</v>
      </c>
      <c r="I34" s="289" t="s">
        <v>2663</v>
      </c>
      <c r="J34" s="289" t="s">
        <v>2663</v>
      </c>
      <c r="K34" s="289"/>
      <c r="L34" s="289" t="s">
        <v>2663</v>
      </c>
      <c r="M34" s="289" t="s">
        <v>2663</v>
      </c>
      <c r="N34" s="289"/>
      <c r="O34" s="289"/>
      <c r="P34" s="289" t="s">
        <v>2663</v>
      </c>
      <c r="Q34" s="289" t="s">
        <v>2663</v>
      </c>
      <c r="R34" s="289"/>
      <c r="S34" s="289" t="s">
        <v>2663</v>
      </c>
      <c r="T34" s="289"/>
      <c r="U34" s="289"/>
      <c r="V34" s="289" t="s">
        <v>2663</v>
      </c>
      <c r="W34" s="289"/>
      <c r="X34" s="289"/>
      <c r="Y34" s="289"/>
      <c r="Z34" s="289"/>
      <c r="AA34" s="289"/>
      <c r="AB34" s="289"/>
      <c r="AC34" s="289"/>
      <c r="AD34" s="289"/>
      <c r="AE34" s="289"/>
      <c r="AF34" s="289" t="s">
        <v>2663</v>
      </c>
      <c r="AG34" s="289"/>
      <c r="AH34" s="289"/>
      <c r="AI34" s="289"/>
      <c r="AJ34" s="289" t="s">
        <v>2664</v>
      </c>
      <c r="AK34" s="289" t="s">
        <v>2663</v>
      </c>
      <c r="AL34" s="289" t="s">
        <v>2664</v>
      </c>
      <c r="AM34" s="289" t="s">
        <v>2664</v>
      </c>
      <c r="AN34" s="289"/>
      <c r="AO34" s="289" t="s">
        <v>2663</v>
      </c>
      <c r="AP34" s="288"/>
      <c r="AQ34" s="287"/>
      <c r="AR34" s="287"/>
      <c r="AS34" s="287"/>
      <c r="AT34" s="287"/>
      <c r="AU34" s="287"/>
      <c r="AV34" s="287"/>
      <c r="AW34" s="286" t="s">
        <v>3261</v>
      </c>
      <c r="AX34" s="285" t="str">
        <f t="shared" si="1"/>
        <v>https://www.r-ict-advisor.jp/prom/chiiki_adviser/R7_profile/023_2025_ad.pdf</v>
      </c>
      <c r="AY34" s="284" t="s">
        <v>3260</v>
      </c>
    </row>
    <row r="35" spans="1:51" s="283" customFormat="1" ht="41.5" customHeight="1">
      <c r="A35" s="295">
        <v>27</v>
      </c>
      <c r="B35" s="294"/>
      <c r="C35" s="293"/>
      <c r="D35" s="292" t="s">
        <v>3505</v>
      </c>
      <c r="E35" s="291" t="str">
        <f t="shared" si="0"/>
        <v>井上　勝</v>
      </c>
      <c r="F35" s="290" t="s">
        <v>3555</v>
      </c>
      <c r="G35" s="289"/>
      <c r="H35" s="289"/>
      <c r="I35" s="289"/>
      <c r="J35" s="289"/>
      <c r="K35" s="289"/>
      <c r="L35" s="289"/>
      <c r="M35" s="289"/>
      <c r="N35" s="289"/>
      <c r="O35" s="289"/>
      <c r="P35" s="289"/>
      <c r="Q35" s="289" t="s">
        <v>2663</v>
      </c>
      <c r="R35" s="289"/>
      <c r="S35" s="289"/>
      <c r="T35" s="289"/>
      <c r="U35" s="289"/>
      <c r="V35" s="289" t="s">
        <v>2664</v>
      </c>
      <c r="W35" s="289"/>
      <c r="X35" s="289"/>
      <c r="Y35" s="289"/>
      <c r="Z35" s="289"/>
      <c r="AA35" s="289"/>
      <c r="AB35" s="289"/>
      <c r="AC35" s="289"/>
      <c r="AD35" s="289"/>
      <c r="AE35" s="289"/>
      <c r="AF35" s="289"/>
      <c r="AG35" s="289"/>
      <c r="AH35" s="289"/>
      <c r="AI35" s="289"/>
      <c r="AJ35" s="289"/>
      <c r="AK35" s="289"/>
      <c r="AL35" s="289"/>
      <c r="AM35" s="289"/>
      <c r="AN35" s="289"/>
      <c r="AO35" s="289"/>
      <c r="AP35" s="288"/>
      <c r="AQ35" s="287"/>
      <c r="AR35" s="287"/>
      <c r="AS35" s="287"/>
      <c r="AT35" s="287"/>
      <c r="AU35" s="287"/>
      <c r="AV35" s="287"/>
      <c r="AW35" s="286" t="s">
        <v>3445</v>
      </c>
      <c r="AX35" s="285" t="str">
        <f t="shared" si="1"/>
        <v>https://www.r-ict-advisor.jp/prom/chiiki_adviser/R7_profile/220_2025_ad.pdf</v>
      </c>
      <c r="AY35" s="284" t="s">
        <v>2669</v>
      </c>
    </row>
    <row r="36" spans="1:51" s="283" customFormat="1" ht="41.5" customHeight="1">
      <c r="A36" s="295">
        <v>28</v>
      </c>
      <c r="B36" s="294"/>
      <c r="C36" s="293"/>
      <c r="D36" s="292" t="s">
        <v>3259</v>
      </c>
      <c r="E36" s="291" t="str">
        <f t="shared" si="0"/>
        <v>今井　建彦</v>
      </c>
      <c r="F36" s="290" t="s">
        <v>3556</v>
      </c>
      <c r="G36" s="289" t="s">
        <v>2664</v>
      </c>
      <c r="H36" s="289" t="s">
        <v>2664</v>
      </c>
      <c r="I36" s="289" t="s">
        <v>2664</v>
      </c>
      <c r="J36" s="289" t="s">
        <v>2664</v>
      </c>
      <c r="K36" s="289" t="s">
        <v>2664</v>
      </c>
      <c r="L36" s="289"/>
      <c r="M36" s="289"/>
      <c r="N36" s="289"/>
      <c r="O36" s="289"/>
      <c r="P36" s="289"/>
      <c r="Q36" s="289" t="s">
        <v>2664</v>
      </c>
      <c r="R36" s="289"/>
      <c r="S36" s="289" t="s">
        <v>2664</v>
      </c>
      <c r="T36" s="289" t="s">
        <v>2664</v>
      </c>
      <c r="U36" s="289"/>
      <c r="V36" s="289"/>
      <c r="W36" s="289"/>
      <c r="X36" s="289"/>
      <c r="Y36" s="289"/>
      <c r="Z36" s="289"/>
      <c r="AA36" s="289"/>
      <c r="AB36" s="289"/>
      <c r="AC36" s="289"/>
      <c r="AD36" s="289" t="s">
        <v>2664</v>
      </c>
      <c r="AE36" s="289"/>
      <c r="AF36" s="289"/>
      <c r="AG36" s="289"/>
      <c r="AH36" s="289"/>
      <c r="AI36" s="289"/>
      <c r="AJ36" s="289" t="s">
        <v>2664</v>
      </c>
      <c r="AK36" s="289" t="s">
        <v>2664</v>
      </c>
      <c r="AL36" s="289" t="s">
        <v>2664</v>
      </c>
      <c r="AM36" s="289"/>
      <c r="AN36" s="289"/>
      <c r="AO36" s="289"/>
      <c r="AP36" s="288"/>
      <c r="AQ36" s="287"/>
      <c r="AR36" s="287"/>
      <c r="AS36" s="287"/>
      <c r="AT36" s="287"/>
      <c r="AU36" s="287"/>
      <c r="AV36" s="287"/>
      <c r="AW36" s="286" t="s">
        <v>3258</v>
      </c>
      <c r="AX36" s="285" t="str">
        <f t="shared" si="1"/>
        <v>https://www.r-ict-advisor.jp/prom/chiiki_adviser/R7_profile/024_2025_ad.pdf</v>
      </c>
      <c r="AY36" s="284" t="s">
        <v>3257</v>
      </c>
    </row>
    <row r="37" spans="1:51" s="283" customFormat="1" ht="41.5" customHeight="1">
      <c r="A37" s="295">
        <v>29</v>
      </c>
      <c r="B37" s="294"/>
      <c r="C37" s="293"/>
      <c r="D37" s="292" t="s">
        <v>3256</v>
      </c>
      <c r="E37" s="291" t="str">
        <f t="shared" si="0"/>
        <v>岩瀬　義和</v>
      </c>
      <c r="F37" s="290" t="s">
        <v>3557</v>
      </c>
      <c r="G37" s="289" t="s">
        <v>2664</v>
      </c>
      <c r="H37" s="289" t="s">
        <v>2664</v>
      </c>
      <c r="I37" s="289" t="s">
        <v>2681</v>
      </c>
      <c r="J37" s="289" t="s">
        <v>2663</v>
      </c>
      <c r="K37" s="289"/>
      <c r="L37" s="289"/>
      <c r="M37" s="289"/>
      <c r="N37" s="289" t="s">
        <v>2681</v>
      </c>
      <c r="O37" s="289" t="s">
        <v>2681</v>
      </c>
      <c r="P37" s="289"/>
      <c r="Q37" s="289"/>
      <c r="R37" s="289"/>
      <c r="S37" s="289"/>
      <c r="T37" s="289"/>
      <c r="U37" s="289"/>
      <c r="V37" s="289" t="s">
        <v>2664</v>
      </c>
      <c r="W37" s="289" t="s">
        <v>2681</v>
      </c>
      <c r="X37" s="289"/>
      <c r="Y37" s="289" t="s">
        <v>2681</v>
      </c>
      <c r="Z37" s="289"/>
      <c r="AA37" s="289"/>
      <c r="AB37" s="289"/>
      <c r="AC37" s="289" t="s">
        <v>2664</v>
      </c>
      <c r="AD37" s="289" t="s">
        <v>2664</v>
      </c>
      <c r="AE37" s="289" t="s">
        <v>2664</v>
      </c>
      <c r="AF37" s="289"/>
      <c r="AG37" s="289" t="s">
        <v>2681</v>
      </c>
      <c r="AH37" s="289"/>
      <c r="AI37" s="289"/>
      <c r="AJ37" s="289"/>
      <c r="AK37" s="289"/>
      <c r="AL37" s="289"/>
      <c r="AM37" s="289"/>
      <c r="AN37" s="289"/>
      <c r="AO37" s="289" t="s">
        <v>2664</v>
      </c>
      <c r="AP37" s="288"/>
      <c r="AQ37" s="287"/>
      <c r="AR37" s="287"/>
      <c r="AS37" s="287"/>
      <c r="AT37" s="287"/>
      <c r="AU37" s="287"/>
      <c r="AV37" s="287"/>
      <c r="AW37" s="286" t="s">
        <v>3255</v>
      </c>
      <c r="AX37" s="285" t="str">
        <f t="shared" si="1"/>
        <v>https://www.r-ict-advisor.jp/prom/chiiki_adviser/R7_profile/025_2025_ad.pdf</v>
      </c>
      <c r="AY37" s="284" t="s">
        <v>3254</v>
      </c>
    </row>
    <row r="38" spans="1:51" s="283" customFormat="1" ht="41.5" customHeight="1">
      <c r="A38" s="295">
        <v>30</v>
      </c>
      <c r="B38" s="294"/>
      <c r="C38" s="293"/>
      <c r="D38" s="292" t="s">
        <v>3506</v>
      </c>
      <c r="E38" s="291" t="str">
        <f t="shared" si="0"/>
        <v>上田　健次</v>
      </c>
      <c r="F38" s="290" t="s">
        <v>3558</v>
      </c>
      <c r="G38" s="289" t="s">
        <v>2664</v>
      </c>
      <c r="H38" s="289" t="s">
        <v>2663</v>
      </c>
      <c r="I38" s="289"/>
      <c r="J38" s="289" t="s">
        <v>2663</v>
      </c>
      <c r="K38" s="289" t="s">
        <v>2663</v>
      </c>
      <c r="L38" s="289" t="s">
        <v>2664</v>
      </c>
      <c r="M38" s="289"/>
      <c r="N38" s="289" t="s">
        <v>2663</v>
      </c>
      <c r="O38" s="289" t="s">
        <v>2663</v>
      </c>
      <c r="P38" s="289"/>
      <c r="Q38" s="289"/>
      <c r="R38" s="289"/>
      <c r="S38" s="289" t="s">
        <v>2663</v>
      </c>
      <c r="T38" s="289"/>
      <c r="U38" s="289"/>
      <c r="V38" s="289" t="s">
        <v>2663</v>
      </c>
      <c r="W38" s="289" t="s">
        <v>2663</v>
      </c>
      <c r="X38" s="289"/>
      <c r="Y38" s="289"/>
      <c r="Z38" s="289"/>
      <c r="AA38" s="289"/>
      <c r="AB38" s="289"/>
      <c r="AC38" s="289"/>
      <c r="AD38" s="289" t="s">
        <v>2663</v>
      </c>
      <c r="AE38" s="289" t="s">
        <v>2663</v>
      </c>
      <c r="AF38" s="289"/>
      <c r="AG38" s="289" t="s">
        <v>2663</v>
      </c>
      <c r="AH38" s="289" t="s">
        <v>2663</v>
      </c>
      <c r="AI38" s="289"/>
      <c r="AJ38" s="289"/>
      <c r="AK38" s="289"/>
      <c r="AL38" s="289"/>
      <c r="AM38" s="289"/>
      <c r="AN38" s="289"/>
      <c r="AO38" s="289" t="s">
        <v>2663</v>
      </c>
      <c r="AP38" s="288"/>
      <c r="AQ38" s="287"/>
      <c r="AR38" s="287"/>
      <c r="AS38" s="287"/>
      <c r="AT38" s="287"/>
      <c r="AU38" s="287"/>
      <c r="AV38" s="287"/>
      <c r="AW38" s="286" t="s">
        <v>3446</v>
      </c>
      <c r="AX38" s="285" t="str">
        <f t="shared" si="1"/>
        <v>https://www.r-ict-advisor.jp/prom/chiiki_adviser/R7_profile/221_2025_ad.pdf</v>
      </c>
      <c r="AY38" s="284" t="s">
        <v>2666</v>
      </c>
    </row>
    <row r="39" spans="1:51" s="283" customFormat="1" ht="41.5" customHeight="1">
      <c r="A39" s="295">
        <v>31</v>
      </c>
      <c r="B39" s="294"/>
      <c r="C39" s="293"/>
      <c r="D39" s="292" t="s">
        <v>3252</v>
      </c>
      <c r="E39" s="291" t="str">
        <f t="shared" si="0"/>
        <v>上前　知洋</v>
      </c>
      <c r="F39" s="290" t="s">
        <v>3559</v>
      </c>
      <c r="G39" s="289"/>
      <c r="H39" s="289"/>
      <c r="I39" s="289"/>
      <c r="J39" s="289"/>
      <c r="K39" s="289"/>
      <c r="L39" s="289"/>
      <c r="M39" s="289"/>
      <c r="N39" s="289"/>
      <c r="O39" s="289"/>
      <c r="P39" s="289"/>
      <c r="Q39" s="289"/>
      <c r="R39" s="289"/>
      <c r="S39" s="289"/>
      <c r="T39" s="289"/>
      <c r="U39" s="289"/>
      <c r="V39" s="289"/>
      <c r="W39" s="289"/>
      <c r="X39" s="289" t="s">
        <v>2664</v>
      </c>
      <c r="Y39" s="289"/>
      <c r="Z39" s="289" t="s">
        <v>2664</v>
      </c>
      <c r="AA39" s="289"/>
      <c r="AB39" s="289"/>
      <c r="AC39" s="289"/>
      <c r="AD39" s="289"/>
      <c r="AE39" s="289"/>
      <c r="AF39" s="289"/>
      <c r="AG39" s="289"/>
      <c r="AH39" s="289"/>
      <c r="AI39" s="289"/>
      <c r="AJ39" s="289"/>
      <c r="AK39" s="289"/>
      <c r="AL39" s="289"/>
      <c r="AM39" s="289"/>
      <c r="AN39" s="289"/>
      <c r="AO39" s="289"/>
      <c r="AP39" s="288"/>
      <c r="AQ39" s="287"/>
      <c r="AR39" s="287"/>
      <c r="AS39" s="287"/>
      <c r="AT39" s="287"/>
      <c r="AU39" s="287"/>
      <c r="AV39" s="287"/>
      <c r="AW39" s="286" t="s">
        <v>3251</v>
      </c>
      <c r="AX39" s="285" t="str">
        <f t="shared" si="1"/>
        <v>https://www.r-ict-advisor.jp/prom/chiiki_adviser/R7_profile/026_2025_ad.pdf</v>
      </c>
      <c r="AY39" s="284" t="s">
        <v>3253</v>
      </c>
    </row>
    <row r="40" spans="1:51" s="283" customFormat="1" ht="41.5" customHeight="1">
      <c r="A40" s="295">
        <v>32</v>
      </c>
      <c r="B40" s="294"/>
      <c r="C40" s="293"/>
      <c r="D40" s="292" t="s">
        <v>3507</v>
      </c>
      <c r="E40" s="291" t="str">
        <f t="shared" si="0"/>
        <v>上村　州史</v>
      </c>
      <c r="F40" s="290" t="s">
        <v>3560</v>
      </c>
      <c r="G40" s="289" t="s">
        <v>2664</v>
      </c>
      <c r="H40" s="289" t="s">
        <v>2663</v>
      </c>
      <c r="I40" s="289" t="s">
        <v>2663</v>
      </c>
      <c r="J40" s="289" t="s">
        <v>2663</v>
      </c>
      <c r="K40" s="289" t="s">
        <v>2663</v>
      </c>
      <c r="L40" s="289" t="s">
        <v>2663</v>
      </c>
      <c r="M40" s="289" t="s">
        <v>2663</v>
      </c>
      <c r="N40" s="289" t="s">
        <v>2663</v>
      </c>
      <c r="O40" s="289" t="s">
        <v>2663</v>
      </c>
      <c r="P40" s="289"/>
      <c r="Q40" s="289" t="s">
        <v>2663</v>
      </c>
      <c r="R40" s="289"/>
      <c r="S40" s="289"/>
      <c r="T40" s="289" t="s">
        <v>2664</v>
      </c>
      <c r="U40" s="289" t="s">
        <v>2663</v>
      </c>
      <c r="V40" s="289"/>
      <c r="W40" s="289"/>
      <c r="X40" s="289"/>
      <c r="Y40" s="289"/>
      <c r="Z40" s="289"/>
      <c r="AA40" s="289" t="s">
        <v>2663</v>
      </c>
      <c r="AB40" s="289"/>
      <c r="AC40" s="289"/>
      <c r="AD40" s="289"/>
      <c r="AE40" s="289"/>
      <c r="AF40" s="289" t="s">
        <v>2663</v>
      </c>
      <c r="AG40" s="289" t="s">
        <v>2663</v>
      </c>
      <c r="AH40" s="289"/>
      <c r="AI40" s="289"/>
      <c r="AJ40" s="289"/>
      <c r="AK40" s="289" t="s">
        <v>2664</v>
      </c>
      <c r="AL40" s="289"/>
      <c r="AM40" s="289" t="s">
        <v>2663</v>
      </c>
      <c r="AN40" s="289" t="s">
        <v>2663</v>
      </c>
      <c r="AO40" s="289"/>
      <c r="AP40" s="288"/>
      <c r="AQ40" s="287"/>
      <c r="AR40" s="287"/>
      <c r="AS40" s="287"/>
      <c r="AT40" s="287"/>
      <c r="AU40" s="287"/>
      <c r="AV40" s="287"/>
      <c r="AW40" s="286" t="s">
        <v>3447</v>
      </c>
      <c r="AX40" s="285" t="str">
        <f t="shared" si="1"/>
        <v>https://www.r-ict-advisor.jp/prom/chiiki_adviser/R7_profile/222_2025_ad.pdf</v>
      </c>
      <c r="AY40" s="284" t="s">
        <v>2661</v>
      </c>
    </row>
    <row r="41" spans="1:51" s="283" customFormat="1" ht="41.5" customHeight="1">
      <c r="A41" s="295">
        <v>33</v>
      </c>
      <c r="B41" s="294"/>
      <c r="C41" s="293"/>
      <c r="D41" s="292" t="s">
        <v>3249</v>
      </c>
      <c r="E41" s="291" t="str">
        <f t="shared" si="0"/>
        <v>鵜澤　純子</v>
      </c>
      <c r="F41" s="290" t="s">
        <v>3561</v>
      </c>
      <c r="G41" s="289"/>
      <c r="H41" s="289"/>
      <c r="I41" s="289"/>
      <c r="J41" s="289"/>
      <c r="K41" s="289"/>
      <c r="L41" s="289"/>
      <c r="M41" s="289"/>
      <c r="N41" s="289"/>
      <c r="O41" s="289"/>
      <c r="P41" s="289"/>
      <c r="Q41" s="289"/>
      <c r="R41" s="289"/>
      <c r="S41" s="289"/>
      <c r="T41" s="289"/>
      <c r="U41" s="289"/>
      <c r="V41" s="289"/>
      <c r="W41" s="289"/>
      <c r="X41" s="289" t="s">
        <v>2664</v>
      </c>
      <c r="Y41" s="289"/>
      <c r="Z41" s="289" t="s">
        <v>2664</v>
      </c>
      <c r="AA41" s="289"/>
      <c r="AB41" s="289"/>
      <c r="AC41" s="289"/>
      <c r="AD41" s="289"/>
      <c r="AE41" s="289"/>
      <c r="AF41" s="289"/>
      <c r="AG41" s="289"/>
      <c r="AH41" s="289"/>
      <c r="AI41" s="289"/>
      <c r="AJ41" s="289"/>
      <c r="AK41" s="289"/>
      <c r="AL41" s="289"/>
      <c r="AM41" s="289"/>
      <c r="AN41" s="289"/>
      <c r="AO41" s="289"/>
      <c r="AP41" s="288"/>
      <c r="AQ41" s="287"/>
      <c r="AR41" s="287"/>
      <c r="AS41" s="287"/>
      <c r="AT41" s="287"/>
      <c r="AU41" s="287"/>
      <c r="AV41" s="287"/>
      <c r="AW41" s="286" t="s">
        <v>3248</v>
      </c>
      <c r="AX41" s="285" t="str">
        <f t="shared" si="1"/>
        <v>https://www.r-ict-advisor.jp/prom/chiiki_adviser/R7_profile/028_2025_ad.pdf</v>
      </c>
      <c r="AY41" s="284" t="s">
        <v>3250</v>
      </c>
    </row>
    <row r="42" spans="1:51" s="283" customFormat="1" ht="41.5" customHeight="1">
      <c r="A42" s="295">
        <v>34</v>
      </c>
      <c r="B42" s="294"/>
      <c r="C42" s="293"/>
      <c r="D42" s="292" t="s">
        <v>3246</v>
      </c>
      <c r="E42" s="291" t="str">
        <f t="shared" si="0"/>
        <v>牛島　清豪</v>
      </c>
      <c r="F42" s="290" t="s">
        <v>3562</v>
      </c>
      <c r="G42" s="289" t="s">
        <v>2664</v>
      </c>
      <c r="H42" s="289" t="s">
        <v>2664</v>
      </c>
      <c r="I42" s="289" t="s">
        <v>2663</v>
      </c>
      <c r="J42" s="289" t="s">
        <v>2663</v>
      </c>
      <c r="K42" s="289" t="s">
        <v>2663</v>
      </c>
      <c r="L42" s="289" t="s">
        <v>2664</v>
      </c>
      <c r="M42" s="289" t="s">
        <v>2664</v>
      </c>
      <c r="N42" s="289" t="s">
        <v>2663</v>
      </c>
      <c r="O42" s="289" t="s">
        <v>2663</v>
      </c>
      <c r="P42" s="289"/>
      <c r="Q42" s="289" t="s">
        <v>2663</v>
      </c>
      <c r="R42" s="289"/>
      <c r="S42" s="289" t="s">
        <v>2663</v>
      </c>
      <c r="T42" s="289"/>
      <c r="U42" s="289"/>
      <c r="V42" s="289" t="s">
        <v>2663</v>
      </c>
      <c r="W42" s="289" t="s">
        <v>2664</v>
      </c>
      <c r="X42" s="289" t="s">
        <v>2663</v>
      </c>
      <c r="Y42" s="289"/>
      <c r="Z42" s="289" t="s">
        <v>2663</v>
      </c>
      <c r="AA42" s="289"/>
      <c r="AB42" s="289"/>
      <c r="AC42" s="289" t="s">
        <v>2663</v>
      </c>
      <c r="AD42" s="289" t="s">
        <v>2663</v>
      </c>
      <c r="AE42" s="289" t="s">
        <v>2663</v>
      </c>
      <c r="AF42" s="289"/>
      <c r="AG42" s="289" t="s">
        <v>2664</v>
      </c>
      <c r="AH42" s="289" t="s">
        <v>2664</v>
      </c>
      <c r="AI42" s="289"/>
      <c r="AJ42" s="289"/>
      <c r="AK42" s="289"/>
      <c r="AL42" s="289"/>
      <c r="AM42" s="289"/>
      <c r="AN42" s="289"/>
      <c r="AO42" s="289"/>
      <c r="AP42" s="288"/>
      <c r="AQ42" s="287"/>
      <c r="AR42" s="287"/>
      <c r="AS42" s="287"/>
      <c r="AT42" s="287"/>
      <c r="AU42" s="287"/>
      <c r="AV42" s="287"/>
      <c r="AW42" s="286" t="s">
        <v>3245</v>
      </c>
      <c r="AX42" s="285" t="str">
        <f t="shared" si="1"/>
        <v>https://www.r-ict-advisor.jp/prom/chiiki_adviser/R7_profile/029_2025_ad.pdf</v>
      </c>
      <c r="AY42" s="284" t="s">
        <v>3247</v>
      </c>
    </row>
    <row r="43" spans="1:51" s="283" customFormat="1" ht="41.5" customHeight="1">
      <c r="A43" s="295">
        <v>35</v>
      </c>
      <c r="B43" s="294"/>
      <c r="C43" s="293"/>
      <c r="D43" s="292" t="s">
        <v>3508</v>
      </c>
      <c r="E43" s="291" t="str">
        <f t="shared" si="0"/>
        <v>碓井　洋寿</v>
      </c>
      <c r="F43" s="290" t="s">
        <v>3563</v>
      </c>
      <c r="G43" s="289" t="s">
        <v>2664</v>
      </c>
      <c r="H43" s="289" t="s">
        <v>2664</v>
      </c>
      <c r="I43" s="289"/>
      <c r="J43" s="289"/>
      <c r="K43" s="289"/>
      <c r="L43" s="289"/>
      <c r="M43" s="289"/>
      <c r="N43" s="289"/>
      <c r="O43" s="289" t="s">
        <v>2664</v>
      </c>
      <c r="P43" s="289"/>
      <c r="Q43" s="289"/>
      <c r="R43" s="289"/>
      <c r="S43" s="289"/>
      <c r="T43" s="289"/>
      <c r="U43" s="289"/>
      <c r="V43" s="289"/>
      <c r="W43" s="289"/>
      <c r="X43" s="289"/>
      <c r="Y43" s="289"/>
      <c r="Z43" s="289" t="s">
        <v>2663</v>
      </c>
      <c r="AA43" s="289"/>
      <c r="AB43" s="289"/>
      <c r="AC43" s="289"/>
      <c r="AD43" s="289"/>
      <c r="AE43" s="289"/>
      <c r="AF43" s="289"/>
      <c r="AG43" s="289"/>
      <c r="AH43" s="289"/>
      <c r="AI43" s="289"/>
      <c r="AJ43" s="289"/>
      <c r="AK43" s="289"/>
      <c r="AL43" s="289" t="s">
        <v>2663</v>
      </c>
      <c r="AM43" s="289" t="s">
        <v>2663</v>
      </c>
      <c r="AN43" s="289" t="s">
        <v>2664</v>
      </c>
      <c r="AO43" s="289"/>
      <c r="AP43" s="288"/>
      <c r="AQ43" s="287"/>
      <c r="AR43" s="287"/>
      <c r="AS43" s="287"/>
      <c r="AT43" s="287"/>
      <c r="AU43" s="287"/>
      <c r="AV43" s="287"/>
      <c r="AW43" s="286" t="s">
        <v>3448</v>
      </c>
      <c r="AX43" s="285" t="str">
        <f t="shared" si="1"/>
        <v>https://www.r-ict-advisor.jp/prom/chiiki_adviser/R7_profile/223_2025_ad.pdf</v>
      </c>
      <c r="AY43" s="284" t="s">
        <v>3475</v>
      </c>
    </row>
    <row r="44" spans="1:51" s="283" customFormat="1" ht="41.5" customHeight="1">
      <c r="A44" s="295">
        <v>36</v>
      </c>
      <c r="B44" s="294"/>
      <c r="C44" s="293"/>
      <c r="D44" s="292" t="s">
        <v>3243</v>
      </c>
      <c r="E44" s="291" t="str">
        <f t="shared" si="0"/>
        <v>宇田川　真之</v>
      </c>
      <c r="F44" s="290" t="s">
        <v>3564</v>
      </c>
      <c r="G44" s="289"/>
      <c r="H44" s="289"/>
      <c r="I44" s="289"/>
      <c r="J44" s="289"/>
      <c r="K44" s="289"/>
      <c r="L44" s="289"/>
      <c r="M44" s="289"/>
      <c r="N44" s="289"/>
      <c r="O44" s="289"/>
      <c r="P44" s="289"/>
      <c r="Q44" s="289"/>
      <c r="R44" s="289"/>
      <c r="S44" s="289" t="s">
        <v>2664</v>
      </c>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8"/>
      <c r="AQ44" s="287"/>
      <c r="AR44" s="287"/>
      <c r="AS44" s="287"/>
      <c r="AT44" s="287"/>
      <c r="AU44" s="287"/>
      <c r="AV44" s="287"/>
      <c r="AW44" s="286" t="s">
        <v>3242</v>
      </c>
      <c r="AX44" s="285" t="str">
        <f t="shared" si="1"/>
        <v>https://www.r-ict-advisor.jp/prom/chiiki_adviser/R7_profile/030_2025_ad.pdf</v>
      </c>
      <c r="AY44" s="284" t="s">
        <v>3244</v>
      </c>
    </row>
    <row r="45" spans="1:51" s="283" customFormat="1" ht="41.5" customHeight="1">
      <c r="A45" s="295">
        <v>37</v>
      </c>
      <c r="B45" s="294"/>
      <c r="C45" s="293"/>
      <c r="D45" s="292" t="s">
        <v>3509</v>
      </c>
      <c r="E45" s="291" t="str">
        <f t="shared" si="0"/>
        <v>内山　淳</v>
      </c>
      <c r="F45" s="290" t="s">
        <v>3565</v>
      </c>
      <c r="G45" s="289" t="s">
        <v>2664</v>
      </c>
      <c r="H45" s="289" t="s">
        <v>2664</v>
      </c>
      <c r="I45" s="289" t="s">
        <v>2663</v>
      </c>
      <c r="J45" s="289" t="s">
        <v>2663</v>
      </c>
      <c r="K45" s="289" t="s">
        <v>2663</v>
      </c>
      <c r="L45" s="289" t="s">
        <v>2663</v>
      </c>
      <c r="M45" s="289" t="s">
        <v>2663</v>
      </c>
      <c r="N45" s="289"/>
      <c r="O45" s="289"/>
      <c r="P45" s="289"/>
      <c r="Q45" s="289" t="s">
        <v>2663</v>
      </c>
      <c r="R45" s="289"/>
      <c r="S45" s="289"/>
      <c r="T45" s="289"/>
      <c r="U45" s="289"/>
      <c r="V45" s="289"/>
      <c r="W45" s="289"/>
      <c r="X45" s="289" t="s">
        <v>2663</v>
      </c>
      <c r="Y45" s="289" t="s">
        <v>2663</v>
      </c>
      <c r="Z45" s="289" t="s">
        <v>2663</v>
      </c>
      <c r="AA45" s="289"/>
      <c r="AB45" s="289"/>
      <c r="AC45" s="289" t="s">
        <v>2663</v>
      </c>
      <c r="AD45" s="289" t="s">
        <v>2663</v>
      </c>
      <c r="AE45" s="289"/>
      <c r="AF45" s="289"/>
      <c r="AG45" s="289" t="s">
        <v>2663</v>
      </c>
      <c r="AH45" s="289" t="s">
        <v>2663</v>
      </c>
      <c r="AI45" s="289"/>
      <c r="AJ45" s="289"/>
      <c r="AK45" s="289" t="s">
        <v>2663</v>
      </c>
      <c r="AL45" s="289" t="s">
        <v>2663</v>
      </c>
      <c r="AM45" s="289"/>
      <c r="AN45" s="289" t="s">
        <v>2663</v>
      </c>
      <c r="AO45" s="289"/>
      <c r="AP45" s="288"/>
      <c r="AQ45" s="287"/>
      <c r="AR45" s="287"/>
      <c r="AS45" s="287"/>
      <c r="AT45" s="287"/>
      <c r="AU45" s="287"/>
      <c r="AV45" s="287"/>
      <c r="AW45" s="286" t="s">
        <v>3449</v>
      </c>
      <c r="AX45" s="285" t="str">
        <f t="shared" si="1"/>
        <v>https://www.r-ict-advisor.jp/prom/chiiki_adviser/R7_profile/224_2025_ad.pdf</v>
      </c>
      <c r="AY45" s="284" t="s">
        <v>3476</v>
      </c>
    </row>
    <row r="46" spans="1:51" s="283" customFormat="1" ht="41.5" customHeight="1">
      <c r="A46" s="295">
        <v>38</v>
      </c>
      <c r="B46" s="294"/>
      <c r="C46" s="293"/>
      <c r="D46" s="292" t="s">
        <v>3240</v>
      </c>
      <c r="E46" s="291" t="str">
        <f t="shared" si="0"/>
        <v>浦田　真由</v>
      </c>
      <c r="F46" s="290" t="s">
        <v>3566</v>
      </c>
      <c r="G46" s="289" t="s">
        <v>2663</v>
      </c>
      <c r="H46" s="289" t="s">
        <v>2663</v>
      </c>
      <c r="I46" s="289" t="s">
        <v>2663</v>
      </c>
      <c r="J46" s="289" t="s">
        <v>2663</v>
      </c>
      <c r="K46" s="289"/>
      <c r="L46" s="289" t="s">
        <v>2664</v>
      </c>
      <c r="M46" s="289" t="s">
        <v>2663</v>
      </c>
      <c r="N46" s="289" t="s">
        <v>2663</v>
      </c>
      <c r="O46" s="289" t="s">
        <v>2663</v>
      </c>
      <c r="P46" s="289"/>
      <c r="Q46" s="289" t="s">
        <v>2664</v>
      </c>
      <c r="R46" s="289"/>
      <c r="S46" s="289" t="s">
        <v>2663</v>
      </c>
      <c r="T46" s="289"/>
      <c r="U46" s="289"/>
      <c r="V46" s="289" t="s">
        <v>2663</v>
      </c>
      <c r="W46" s="289"/>
      <c r="X46" s="289"/>
      <c r="Y46" s="289"/>
      <c r="Z46" s="289"/>
      <c r="AA46" s="289" t="s">
        <v>2663</v>
      </c>
      <c r="AB46" s="289"/>
      <c r="AC46" s="289"/>
      <c r="AD46" s="289"/>
      <c r="AE46" s="289" t="s">
        <v>2664</v>
      </c>
      <c r="AF46" s="289"/>
      <c r="AG46" s="289" t="s">
        <v>2663</v>
      </c>
      <c r="AH46" s="289" t="s">
        <v>2663</v>
      </c>
      <c r="AI46" s="289"/>
      <c r="AJ46" s="289"/>
      <c r="AK46" s="289"/>
      <c r="AL46" s="289"/>
      <c r="AM46" s="289"/>
      <c r="AN46" s="289"/>
      <c r="AO46" s="289" t="s">
        <v>2663</v>
      </c>
      <c r="AP46" s="288"/>
      <c r="AQ46" s="287"/>
      <c r="AR46" s="287"/>
      <c r="AS46" s="287"/>
      <c r="AT46" s="287"/>
      <c r="AU46" s="287"/>
      <c r="AV46" s="287"/>
      <c r="AW46" s="286" t="s">
        <v>3239</v>
      </c>
      <c r="AX46" s="285" t="str">
        <f t="shared" si="1"/>
        <v>https://www.r-ict-advisor.jp/prom/chiiki_adviser/R7_profile/031_2025_ad.pdf</v>
      </c>
      <c r="AY46" s="284" t="s">
        <v>3241</v>
      </c>
    </row>
    <row r="47" spans="1:51" s="283" customFormat="1" ht="41.5" customHeight="1">
      <c r="A47" s="295">
        <v>39</v>
      </c>
      <c r="B47" s="294"/>
      <c r="C47" s="293"/>
      <c r="D47" s="292" t="s">
        <v>3237</v>
      </c>
      <c r="E47" s="291" t="str">
        <f t="shared" si="0"/>
        <v>円城寺　雄介</v>
      </c>
      <c r="F47" s="290" t="s">
        <v>3567</v>
      </c>
      <c r="G47" s="289" t="s">
        <v>2664</v>
      </c>
      <c r="H47" s="289" t="s">
        <v>2664</v>
      </c>
      <c r="I47" s="289" t="s">
        <v>2663</v>
      </c>
      <c r="J47" s="289" t="s">
        <v>2663</v>
      </c>
      <c r="K47" s="289" t="s">
        <v>2663</v>
      </c>
      <c r="L47" s="289" t="s">
        <v>2664</v>
      </c>
      <c r="M47" s="289" t="s">
        <v>2664</v>
      </c>
      <c r="N47" s="289"/>
      <c r="O47" s="289"/>
      <c r="P47" s="289"/>
      <c r="Q47" s="289" t="s">
        <v>2663</v>
      </c>
      <c r="R47" s="289" t="s">
        <v>2663</v>
      </c>
      <c r="S47" s="289" t="s">
        <v>2664</v>
      </c>
      <c r="T47" s="289"/>
      <c r="U47" s="289"/>
      <c r="V47" s="289" t="s">
        <v>2663</v>
      </c>
      <c r="W47" s="289" t="s">
        <v>2663</v>
      </c>
      <c r="X47" s="289" t="s">
        <v>2664</v>
      </c>
      <c r="Y47" s="289"/>
      <c r="Z47" s="289" t="s">
        <v>2664</v>
      </c>
      <c r="AA47" s="289" t="s">
        <v>2664</v>
      </c>
      <c r="AB47" s="289" t="s">
        <v>2664</v>
      </c>
      <c r="AC47" s="289" t="s">
        <v>2664</v>
      </c>
      <c r="AD47" s="289" t="s">
        <v>2663</v>
      </c>
      <c r="AE47" s="289" t="s">
        <v>2663</v>
      </c>
      <c r="AF47" s="289" t="s">
        <v>2663</v>
      </c>
      <c r="AG47" s="289" t="s">
        <v>2663</v>
      </c>
      <c r="AH47" s="289" t="s">
        <v>2664</v>
      </c>
      <c r="AI47" s="289"/>
      <c r="AJ47" s="289" t="s">
        <v>2663</v>
      </c>
      <c r="AK47" s="289" t="s">
        <v>2663</v>
      </c>
      <c r="AL47" s="289"/>
      <c r="AM47" s="289"/>
      <c r="AN47" s="289" t="s">
        <v>2663</v>
      </c>
      <c r="AO47" s="289" t="s">
        <v>2664</v>
      </c>
      <c r="AP47" s="288"/>
      <c r="AQ47" s="287"/>
      <c r="AR47" s="287"/>
      <c r="AS47" s="287"/>
      <c r="AT47" s="287"/>
      <c r="AU47" s="287"/>
      <c r="AV47" s="287"/>
      <c r="AW47" s="286" t="s">
        <v>3236</v>
      </c>
      <c r="AX47" s="285" t="str">
        <f t="shared" si="1"/>
        <v>https://www.r-ict-advisor.jp/prom/chiiki_adviser/R7_profile/032_2025_ad.pdf</v>
      </c>
      <c r="AY47" s="284" t="s">
        <v>3238</v>
      </c>
    </row>
    <row r="48" spans="1:51" s="283" customFormat="1" ht="41.5" customHeight="1">
      <c r="A48" s="295">
        <v>40</v>
      </c>
      <c r="B48" s="294"/>
      <c r="C48" s="293"/>
      <c r="D48" s="292" t="s">
        <v>3234</v>
      </c>
      <c r="E48" s="291" t="str">
        <f t="shared" si="0"/>
        <v>遠藤　守</v>
      </c>
      <c r="F48" s="290" t="s">
        <v>3568</v>
      </c>
      <c r="G48" s="289" t="s">
        <v>2664</v>
      </c>
      <c r="H48" s="289" t="s">
        <v>2663</v>
      </c>
      <c r="I48" s="289" t="s">
        <v>2663</v>
      </c>
      <c r="J48" s="289" t="s">
        <v>2664</v>
      </c>
      <c r="K48" s="289" t="s">
        <v>2663</v>
      </c>
      <c r="L48" s="289" t="s">
        <v>2664</v>
      </c>
      <c r="M48" s="289" t="s">
        <v>2663</v>
      </c>
      <c r="N48" s="289" t="s">
        <v>2663</v>
      </c>
      <c r="O48" s="289" t="s">
        <v>2663</v>
      </c>
      <c r="P48" s="289" t="s">
        <v>2663</v>
      </c>
      <c r="Q48" s="289" t="s">
        <v>2663</v>
      </c>
      <c r="R48" s="289"/>
      <c r="S48" s="289"/>
      <c r="T48" s="289"/>
      <c r="U48" s="289"/>
      <c r="V48" s="289" t="s">
        <v>2663</v>
      </c>
      <c r="W48" s="289" t="s">
        <v>2663</v>
      </c>
      <c r="X48" s="289"/>
      <c r="Y48" s="289"/>
      <c r="Z48" s="289" t="s">
        <v>2663</v>
      </c>
      <c r="AA48" s="289" t="s">
        <v>2663</v>
      </c>
      <c r="AB48" s="289" t="s">
        <v>2663</v>
      </c>
      <c r="AC48" s="289" t="s">
        <v>2663</v>
      </c>
      <c r="AD48" s="289"/>
      <c r="AE48" s="289" t="s">
        <v>2663</v>
      </c>
      <c r="AF48" s="289" t="s">
        <v>2664</v>
      </c>
      <c r="AG48" s="289" t="s">
        <v>2664</v>
      </c>
      <c r="AH48" s="289" t="s">
        <v>2663</v>
      </c>
      <c r="AI48" s="289" t="s">
        <v>2663</v>
      </c>
      <c r="AJ48" s="289" t="s">
        <v>2663</v>
      </c>
      <c r="AK48" s="289"/>
      <c r="AL48" s="289" t="s">
        <v>2663</v>
      </c>
      <c r="AM48" s="289"/>
      <c r="AN48" s="289" t="s">
        <v>2663</v>
      </c>
      <c r="AO48" s="289" t="s">
        <v>2663</v>
      </c>
      <c r="AP48" s="288"/>
      <c r="AQ48" s="287"/>
      <c r="AR48" s="287"/>
      <c r="AS48" s="287"/>
      <c r="AT48" s="287"/>
      <c r="AU48" s="287"/>
      <c r="AV48" s="287"/>
      <c r="AW48" s="286" t="s">
        <v>3233</v>
      </c>
      <c r="AX48" s="285" t="str">
        <f t="shared" si="1"/>
        <v>https://www.r-ict-advisor.jp/prom/chiiki_adviser/R7_profile/033_2025_ad.pdf</v>
      </c>
      <c r="AY48" s="284" t="s">
        <v>3235</v>
      </c>
    </row>
    <row r="49" spans="1:51" s="283" customFormat="1" ht="41.5" customHeight="1">
      <c r="A49" s="295">
        <v>41</v>
      </c>
      <c r="B49" s="294"/>
      <c r="C49" s="293"/>
      <c r="D49" s="292" t="s">
        <v>3231</v>
      </c>
      <c r="E49" s="291" t="str">
        <f t="shared" si="0"/>
        <v>遠藤　勇一</v>
      </c>
      <c r="F49" s="290" t="s">
        <v>3569</v>
      </c>
      <c r="G49" s="289"/>
      <c r="H49" s="289"/>
      <c r="I49" s="289"/>
      <c r="J49" s="289" t="s">
        <v>2663</v>
      </c>
      <c r="K49" s="289" t="s">
        <v>2663</v>
      </c>
      <c r="L49" s="289"/>
      <c r="M49" s="289"/>
      <c r="N49" s="289"/>
      <c r="O49" s="289"/>
      <c r="P49" s="289"/>
      <c r="Q49" s="289"/>
      <c r="R49" s="289"/>
      <c r="S49" s="289"/>
      <c r="T49" s="289" t="s">
        <v>2664</v>
      </c>
      <c r="U49" s="289"/>
      <c r="V49" s="289"/>
      <c r="W49" s="289"/>
      <c r="X49" s="289"/>
      <c r="Y49" s="289"/>
      <c r="Z49" s="289"/>
      <c r="AA49" s="289"/>
      <c r="AB49" s="289"/>
      <c r="AC49" s="289"/>
      <c r="AD49" s="289"/>
      <c r="AE49" s="289"/>
      <c r="AF49" s="289"/>
      <c r="AG49" s="289"/>
      <c r="AH49" s="289"/>
      <c r="AI49" s="289"/>
      <c r="AJ49" s="289" t="s">
        <v>2664</v>
      </c>
      <c r="AK49" s="289" t="s">
        <v>2664</v>
      </c>
      <c r="AL49" s="289" t="s">
        <v>2664</v>
      </c>
      <c r="AM49" s="289" t="s">
        <v>2664</v>
      </c>
      <c r="AN49" s="289"/>
      <c r="AO49" s="289" t="s">
        <v>2664</v>
      </c>
      <c r="AP49" s="288"/>
      <c r="AQ49" s="287"/>
      <c r="AR49" s="287"/>
      <c r="AS49" s="287"/>
      <c r="AT49" s="287"/>
      <c r="AU49" s="287"/>
      <c r="AV49" s="287"/>
      <c r="AW49" s="286" t="s">
        <v>3230</v>
      </c>
      <c r="AX49" s="285" t="str">
        <f t="shared" si="1"/>
        <v>https://www.r-ict-advisor.jp/prom/chiiki_adviser/R7_profile/034_2025_ad.pdf</v>
      </c>
      <c r="AY49" s="284" t="s">
        <v>3232</v>
      </c>
    </row>
    <row r="50" spans="1:51" s="283" customFormat="1" ht="41.5" customHeight="1">
      <c r="A50" s="295">
        <v>42</v>
      </c>
      <c r="B50" s="294"/>
      <c r="C50" s="293"/>
      <c r="D50" s="292" t="s">
        <v>3510</v>
      </c>
      <c r="E50" s="291" t="str">
        <f t="shared" si="0"/>
        <v>遠藤　芳行</v>
      </c>
      <c r="F50" s="290" t="s">
        <v>3570</v>
      </c>
      <c r="G50" s="289" t="s">
        <v>2664</v>
      </c>
      <c r="H50" s="289" t="s">
        <v>2664</v>
      </c>
      <c r="I50" s="289"/>
      <c r="J50" s="289" t="s">
        <v>2681</v>
      </c>
      <c r="K50" s="289" t="s">
        <v>2681</v>
      </c>
      <c r="L50" s="289"/>
      <c r="M50" s="289"/>
      <c r="N50" s="289"/>
      <c r="O50" s="289"/>
      <c r="P50" s="289"/>
      <c r="Q50" s="289"/>
      <c r="R50" s="289"/>
      <c r="S50" s="289"/>
      <c r="T50" s="289" t="s">
        <v>2664</v>
      </c>
      <c r="U50" s="289"/>
      <c r="V50" s="289"/>
      <c r="W50" s="289"/>
      <c r="X50" s="289" t="s">
        <v>2681</v>
      </c>
      <c r="Y50" s="289"/>
      <c r="Z50" s="289"/>
      <c r="AA50" s="289"/>
      <c r="AB50" s="289"/>
      <c r="AC50" s="289"/>
      <c r="AD50" s="289"/>
      <c r="AE50" s="289"/>
      <c r="AF50" s="289" t="s">
        <v>2681</v>
      </c>
      <c r="AG50" s="289"/>
      <c r="AH50" s="289"/>
      <c r="AI50" s="289"/>
      <c r="AJ50" s="289" t="s">
        <v>2681</v>
      </c>
      <c r="AK50" s="289"/>
      <c r="AL50" s="289" t="s">
        <v>2664</v>
      </c>
      <c r="AM50" s="289"/>
      <c r="AN50" s="289"/>
      <c r="AO50" s="289" t="s">
        <v>2681</v>
      </c>
      <c r="AP50" s="288"/>
      <c r="AQ50" s="287"/>
      <c r="AR50" s="287"/>
      <c r="AS50" s="287"/>
      <c r="AT50" s="287"/>
      <c r="AU50" s="287"/>
      <c r="AV50" s="287"/>
      <c r="AW50" s="286" t="s">
        <v>3450</v>
      </c>
      <c r="AX50" s="285" t="str">
        <f t="shared" si="1"/>
        <v>https://www.r-ict-advisor.jp/prom/chiiki_adviser/R7_profile/225_2025_ad.pdf</v>
      </c>
      <c r="AY50" s="284" t="s">
        <v>3477</v>
      </c>
    </row>
    <row r="51" spans="1:51" s="283" customFormat="1" ht="41.5" customHeight="1">
      <c r="A51" s="295">
        <v>43</v>
      </c>
      <c r="B51" s="294"/>
      <c r="C51" s="293"/>
      <c r="D51" s="292" t="s">
        <v>3228</v>
      </c>
      <c r="E51" s="291" t="str">
        <f t="shared" si="0"/>
        <v>及川　慎太郎</v>
      </c>
      <c r="F51" s="290" t="s">
        <v>3571</v>
      </c>
      <c r="G51" s="289" t="s">
        <v>2681</v>
      </c>
      <c r="H51" s="289" t="s">
        <v>2681</v>
      </c>
      <c r="I51" s="289"/>
      <c r="J51" s="289"/>
      <c r="K51" s="289" t="s">
        <v>2663</v>
      </c>
      <c r="L51" s="289"/>
      <c r="M51" s="289"/>
      <c r="N51" s="289"/>
      <c r="O51" s="289"/>
      <c r="P51" s="289"/>
      <c r="Q51" s="289"/>
      <c r="R51" s="289"/>
      <c r="S51" s="289"/>
      <c r="T51" s="289" t="s">
        <v>2663</v>
      </c>
      <c r="U51" s="289"/>
      <c r="V51" s="289"/>
      <c r="W51" s="289"/>
      <c r="X51" s="289" t="s">
        <v>2663</v>
      </c>
      <c r="Y51" s="289"/>
      <c r="Z51" s="289" t="s">
        <v>2663</v>
      </c>
      <c r="AA51" s="289"/>
      <c r="AB51" s="289"/>
      <c r="AC51" s="289"/>
      <c r="AD51" s="289"/>
      <c r="AE51" s="289"/>
      <c r="AF51" s="289"/>
      <c r="AG51" s="289"/>
      <c r="AH51" s="289"/>
      <c r="AI51" s="289"/>
      <c r="AJ51" s="289"/>
      <c r="AK51" s="289" t="s">
        <v>2663</v>
      </c>
      <c r="AL51" s="289"/>
      <c r="AM51" s="289" t="s">
        <v>2663</v>
      </c>
      <c r="AN51" s="289" t="s">
        <v>2663</v>
      </c>
      <c r="AO51" s="289" t="s">
        <v>2663</v>
      </c>
      <c r="AP51" s="288"/>
      <c r="AQ51" s="287"/>
      <c r="AR51" s="287"/>
      <c r="AS51" s="287"/>
      <c r="AT51" s="287"/>
      <c r="AU51" s="287"/>
      <c r="AV51" s="287"/>
      <c r="AW51" s="286" t="s">
        <v>3227</v>
      </c>
      <c r="AX51" s="285" t="str">
        <f t="shared" si="1"/>
        <v>https://www.r-ict-advisor.jp/prom/chiiki_adviser/R7_profile/035_2025_ad.pdf</v>
      </c>
      <c r="AY51" s="284" t="s">
        <v>3229</v>
      </c>
    </row>
    <row r="52" spans="1:51" s="283" customFormat="1" ht="41.5" customHeight="1">
      <c r="A52" s="295">
        <v>44</v>
      </c>
      <c r="B52" s="294"/>
      <c r="C52" s="293"/>
      <c r="D52" s="292" t="s">
        <v>3225</v>
      </c>
      <c r="E52" s="291" t="str">
        <f t="shared" si="0"/>
        <v>大木　一浩</v>
      </c>
      <c r="F52" s="290" t="s">
        <v>3572</v>
      </c>
      <c r="G52" s="289" t="s">
        <v>2664</v>
      </c>
      <c r="H52" s="289" t="s">
        <v>2664</v>
      </c>
      <c r="I52" s="289" t="s">
        <v>2663</v>
      </c>
      <c r="J52" s="289" t="s">
        <v>2664</v>
      </c>
      <c r="K52" s="289" t="s">
        <v>2663</v>
      </c>
      <c r="L52" s="289" t="s">
        <v>2664</v>
      </c>
      <c r="M52" s="289" t="s">
        <v>2663</v>
      </c>
      <c r="N52" s="289" t="s">
        <v>2663</v>
      </c>
      <c r="O52" s="289" t="s">
        <v>2663</v>
      </c>
      <c r="P52" s="289" t="s">
        <v>2663</v>
      </c>
      <c r="Q52" s="289" t="s">
        <v>2663</v>
      </c>
      <c r="R52" s="289"/>
      <c r="S52" s="289"/>
      <c r="T52" s="289"/>
      <c r="U52" s="289"/>
      <c r="V52" s="289" t="s">
        <v>2663</v>
      </c>
      <c r="W52" s="289"/>
      <c r="X52" s="289"/>
      <c r="Y52" s="289"/>
      <c r="Z52" s="289" t="s">
        <v>2663</v>
      </c>
      <c r="AA52" s="289"/>
      <c r="AB52" s="289"/>
      <c r="AC52" s="289" t="s">
        <v>2663</v>
      </c>
      <c r="AD52" s="289"/>
      <c r="AE52" s="289" t="s">
        <v>2663</v>
      </c>
      <c r="AF52" s="289" t="s">
        <v>2663</v>
      </c>
      <c r="AG52" s="289" t="s">
        <v>2663</v>
      </c>
      <c r="AH52" s="289" t="s">
        <v>2663</v>
      </c>
      <c r="AI52" s="289" t="s">
        <v>2663</v>
      </c>
      <c r="AJ52" s="289"/>
      <c r="AK52" s="289" t="s">
        <v>2663</v>
      </c>
      <c r="AL52" s="289" t="s">
        <v>2663</v>
      </c>
      <c r="AM52" s="289"/>
      <c r="AN52" s="289"/>
      <c r="AO52" s="289" t="s">
        <v>2663</v>
      </c>
      <c r="AP52" s="288"/>
      <c r="AQ52" s="287"/>
      <c r="AR52" s="287"/>
      <c r="AS52" s="287"/>
      <c r="AT52" s="287"/>
      <c r="AU52" s="287"/>
      <c r="AV52" s="287"/>
      <c r="AW52" s="286" t="s">
        <v>3224</v>
      </c>
      <c r="AX52" s="285" t="str">
        <f t="shared" si="1"/>
        <v>https://www.r-ict-advisor.jp/prom/chiiki_adviser/R7_profile/036_2025_ad.pdf</v>
      </c>
      <c r="AY52" s="284" t="s">
        <v>3226</v>
      </c>
    </row>
    <row r="53" spans="1:51" s="283" customFormat="1" ht="41.5" customHeight="1">
      <c r="A53" s="295">
        <v>45</v>
      </c>
      <c r="B53" s="294"/>
      <c r="C53" s="293"/>
      <c r="D53" s="292" t="s">
        <v>3222</v>
      </c>
      <c r="E53" s="291" t="str">
        <f t="shared" si="0"/>
        <v>大島　正美</v>
      </c>
      <c r="F53" s="290" t="s">
        <v>3573</v>
      </c>
      <c r="G53" s="289"/>
      <c r="H53" s="289"/>
      <c r="I53" s="289"/>
      <c r="J53" s="289" t="s">
        <v>2663</v>
      </c>
      <c r="K53" s="289"/>
      <c r="L53" s="289" t="s">
        <v>2664</v>
      </c>
      <c r="M53" s="289" t="s">
        <v>2663</v>
      </c>
      <c r="N53" s="289"/>
      <c r="O53" s="289"/>
      <c r="P53" s="289"/>
      <c r="Q53" s="289"/>
      <c r="R53" s="289"/>
      <c r="S53" s="289" t="s">
        <v>2663</v>
      </c>
      <c r="T53" s="289"/>
      <c r="U53" s="289"/>
      <c r="V53" s="289"/>
      <c r="W53" s="289"/>
      <c r="X53" s="289"/>
      <c r="Y53" s="289"/>
      <c r="Z53" s="289"/>
      <c r="AA53" s="289"/>
      <c r="AB53" s="289"/>
      <c r="AC53" s="289" t="s">
        <v>2663</v>
      </c>
      <c r="AD53" s="289"/>
      <c r="AE53" s="289" t="s">
        <v>2663</v>
      </c>
      <c r="AF53" s="289"/>
      <c r="AG53" s="289" t="s">
        <v>2663</v>
      </c>
      <c r="AH53" s="289" t="s">
        <v>2663</v>
      </c>
      <c r="AI53" s="289"/>
      <c r="AJ53" s="289"/>
      <c r="AK53" s="289"/>
      <c r="AL53" s="289"/>
      <c r="AM53" s="289"/>
      <c r="AN53" s="289"/>
      <c r="AO53" s="289"/>
      <c r="AP53" s="288"/>
      <c r="AQ53" s="287"/>
      <c r="AR53" s="287"/>
      <c r="AS53" s="287"/>
      <c r="AT53" s="287"/>
      <c r="AU53" s="287"/>
      <c r="AV53" s="287"/>
      <c r="AW53" s="286" t="s">
        <v>3221</v>
      </c>
      <c r="AX53" s="285" t="str">
        <f t="shared" si="1"/>
        <v>https://www.r-ict-advisor.jp/prom/chiiki_adviser/R7_profile/037_2025_ad.pdf</v>
      </c>
      <c r="AY53" s="284" t="s">
        <v>3223</v>
      </c>
    </row>
    <row r="54" spans="1:51" s="283" customFormat="1" ht="41.5" customHeight="1">
      <c r="A54" s="295">
        <v>46</v>
      </c>
      <c r="B54" s="294"/>
      <c r="C54" s="293"/>
      <c r="D54" s="292" t="s">
        <v>3219</v>
      </c>
      <c r="E54" s="291" t="str">
        <f t="shared" si="0"/>
        <v>大高　利夫</v>
      </c>
      <c r="F54" s="290" t="s">
        <v>3574</v>
      </c>
      <c r="G54" s="289" t="s">
        <v>2664</v>
      </c>
      <c r="H54" s="289" t="s">
        <v>2664</v>
      </c>
      <c r="I54" s="289" t="s">
        <v>2663</v>
      </c>
      <c r="J54" s="289" t="s">
        <v>2664</v>
      </c>
      <c r="K54" s="289" t="s">
        <v>2663</v>
      </c>
      <c r="L54" s="289" t="s">
        <v>2663</v>
      </c>
      <c r="M54" s="289" t="s">
        <v>2663</v>
      </c>
      <c r="N54" s="289"/>
      <c r="O54" s="289"/>
      <c r="P54" s="289" t="s">
        <v>2663</v>
      </c>
      <c r="Q54" s="289" t="s">
        <v>2663</v>
      </c>
      <c r="R54" s="289"/>
      <c r="S54" s="289" t="s">
        <v>2664</v>
      </c>
      <c r="T54" s="289" t="s">
        <v>2664</v>
      </c>
      <c r="U54" s="289" t="s">
        <v>2663</v>
      </c>
      <c r="V54" s="289" t="s">
        <v>2663</v>
      </c>
      <c r="W54" s="289" t="s">
        <v>2663</v>
      </c>
      <c r="X54" s="289" t="s">
        <v>2663</v>
      </c>
      <c r="Y54" s="289" t="s">
        <v>2663</v>
      </c>
      <c r="Z54" s="289" t="s">
        <v>2663</v>
      </c>
      <c r="AA54" s="289"/>
      <c r="AB54" s="289"/>
      <c r="AC54" s="289"/>
      <c r="AD54" s="289"/>
      <c r="AE54" s="289"/>
      <c r="AF54" s="289" t="s">
        <v>2664</v>
      </c>
      <c r="AG54" s="289" t="s">
        <v>2663</v>
      </c>
      <c r="AH54" s="289" t="s">
        <v>2663</v>
      </c>
      <c r="AI54" s="289"/>
      <c r="AJ54" s="289" t="s">
        <v>2664</v>
      </c>
      <c r="AK54" s="289" t="s">
        <v>2664</v>
      </c>
      <c r="AL54" s="289" t="s">
        <v>2664</v>
      </c>
      <c r="AM54" s="289" t="s">
        <v>2664</v>
      </c>
      <c r="AN54" s="289"/>
      <c r="AO54" s="289" t="s">
        <v>2663</v>
      </c>
      <c r="AP54" s="288"/>
      <c r="AQ54" s="287"/>
      <c r="AR54" s="287"/>
      <c r="AS54" s="287"/>
      <c r="AT54" s="287"/>
      <c r="AU54" s="287"/>
      <c r="AV54" s="287"/>
      <c r="AW54" s="286" t="s">
        <v>3218</v>
      </c>
      <c r="AX54" s="285" t="str">
        <f t="shared" si="1"/>
        <v>https://www.r-ict-advisor.jp/prom/chiiki_adviser/R7_profile/038_2025_ad.pdf</v>
      </c>
      <c r="AY54" s="284" t="s">
        <v>3220</v>
      </c>
    </row>
    <row r="55" spans="1:51" s="283" customFormat="1" ht="41.5" customHeight="1">
      <c r="A55" s="295">
        <v>47</v>
      </c>
      <c r="B55" s="294"/>
      <c r="C55" s="293"/>
      <c r="D55" s="292" t="s">
        <v>3216</v>
      </c>
      <c r="E55" s="291" t="str">
        <f t="shared" si="0"/>
        <v>太田垣　恭子</v>
      </c>
      <c r="F55" s="357" t="s">
        <v>3215</v>
      </c>
      <c r="G55" s="289"/>
      <c r="H55" s="289" t="s">
        <v>2664</v>
      </c>
      <c r="I55" s="289"/>
      <c r="J55" s="289"/>
      <c r="K55" s="289"/>
      <c r="L55" s="289" t="s">
        <v>2664</v>
      </c>
      <c r="M55" s="289"/>
      <c r="N55" s="289"/>
      <c r="O55" s="289"/>
      <c r="P55" s="289"/>
      <c r="Q55" s="289"/>
      <c r="R55" s="289"/>
      <c r="S55" s="289"/>
      <c r="T55" s="289"/>
      <c r="U55" s="289"/>
      <c r="V55" s="289"/>
      <c r="W55" s="289"/>
      <c r="X55" s="289"/>
      <c r="Y55" s="289"/>
      <c r="Z55" s="289" t="s">
        <v>2664</v>
      </c>
      <c r="AA55" s="289"/>
      <c r="AB55" s="289"/>
      <c r="AC55" s="289"/>
      <c r="AD55" s="289"/>
      <c r="AE55" s="289"/>
      <c r="AF55" s="289"/>
      <c r="AG55" s="289"/>
      <c r="AH55" s="289"/>
      <c r="AI55" s="289"/>
      <c r="AJ55" s="289"/>
      <c r="AK55" s="289"/>
      <c r="AL55" s="289"/>
      <c r="AM55" s="289"/>
      <c r="AN55" s="289"/>
      <c r="AO55" s="289"/>
      <c r="AP55" s="288"/>
      <c r="AQ55" s="287"/>
      <c r="AR55" s="287"/>
      <c r="AS55" s="287"/>
      <c r="AT55" s="287"/>
      <c r="AU55" s="287"/>
      <c r="AV55" s="287"/>
      <c r="AW55" s="286" t="s">
        <v>3214</v>
      </c>
      <c r="AX55" s="285" t="str">
        <f t="shared" si="1"/>
        <v>https://www.r-ict-advisor.jp/prom/chiiki_adviser/R7_profile/039_2025_ad.pdf</v>
      </c>
      <c r="AY55" s="284" t="s">
        <v>3217</v>
      </c>
    </row>
    <row r="56" spans="1:51" s="283" customFormat="1" ht="41.5" customHeight="1">
      <c r="A56" s="295">
        <v>48</v>
      </c>
      <c r="B56" s="294"/>
      <c r="C56" s="293"/>
      <c r="D56" s="292" t="s">
        <v>3212</v>
      </c>
      <c r="E56" s="291" t="str">
        <f t="shared" si="0"/>
        <v>大薮　多可志</v>
      </c>
      <c r="F56" s="290" t="s">
        <v>3211</v>
      </c>
      <c r="G56" s="289"/>
      <c r="H56" s="289"/>
      <c r="I56" s="289"/>
      <c r="J56" s="289"/>
      <c r="K56" s="289"/>
      <c r="L56" s="289"/>
      <c r="M56" s="289"/>
      <c r="N56" s="289"/>
      <c r="O56" s="289"/>
      <c r="P56" s="289"/>
      <c r="Q56" s="289"/>
      <c r="R56" s="289"/>
      <c r="S56" s="289" t="s">
        <v>2663</v>
      </c>
      <c r="T56" s="289"/>
      <c r="U56" s="289"/>
      <c r="V56" s="289"/>
      <c r="W56" s="289"/>
      <c r="X56" s="289"/>
      <c r="Y56" s="289"/>
      <c r="Z56" s="289"/>
      <c r="AA56" s="289" t="s">
        <v>2663</v>
      </c>
      <c r="AB56" s="289"/>
      <c r="AC56" s="289"/>
      <c r="AD56" s="289"/>
      <c r="AE56" s="289" t="s">
        <v>2664</v>
      </c>
      <c r="AF56" s="289"/>
      <c r="AG56" s="289"/>
      <c r="AH56" s="289"/>
      <c r="AI56" s="289"/>
      <c r="AJ56" s="289"/>
      <c r="AK56" s="289"/>
      <c r="AL56" s="289"/>
      <c r="AM56" s="289"/>
      <c r="AN56" s="289"/>
      <c r="AO56" s="289"/>
      <c r="AP56" s="288"/>
      <c r="AQ56" s="287"/>
      <c r="AR56" s="287"/>
      <c r="AS56" s="287"/>
      <c r="AT56" s="287"/>
      <c r="AU56" s="287"/>
      <c r="AV56" s="287"/>
      <c r="AW56" s="286" t="s">
        <v>3210</v>
      </c>
      <c r="AX56" s="285" t="str">
        <f t="shared" si="1"/>
        <v>https://www.r-ict-advisor.jp/prom/chiiki_adviser/R7_profile/041_2025_ad.pdf</v>
      </c>
      <c r="AY56" s="284" t="s">
        <v>3213</v>
      </c>
    </row>
    <row r="57" spans="1:51" s="283" customFormat="1" ht="41.5" customHeight="1">
      <c r="A57" s="295">
        <v>49</v>
      </c>
      <c r="B57" s="294"/>
      <c r="C57" s="293"/>
      <c r="D57" s="292" t="s">
        <v>3208</v>
      </c>
      <c r="E57" s="291" t="str">
        <f t="shared" si="0"/>
        <v>大山　水帆</v>
      </c>
      <c r="F57" s="290" t="s">
        <v>3575</v>
      </c>
      <c r="G57" s="289" t="s">
        <v>2664</v>
      </c>
      <c r="H57" s="289" t="s">
        <v>2664</v>
      </c>
      <c r="I57" s="289"/>
      <c r="J57" s="289" t="s">
        <v>2664</v>
      </c>
      <c r="K57" s="289" t="s">
        <v>2664</v>
      </c>
      <c r="L57" s="289" t="s">
        <v>2664</v>
      </c>
      <c r="M57" s="289" t="s">
        <v>2664</v>
      </c>
      <c r="N57" s="289" t="s">
        <v>2664</v>
      </c>
      <c r="O57" s="289" t="s">
        <v>2664</v>
      </c>
      <c r="P57" s="289" t="s">
        <v>2664</v>
      </c>
      <c r="Q57" s="289" t="s">
        <v>2664</v>
      </c>
      <c r="R57" s="289"/>
      <c r="S57" s="289" t="s">
        <v>2664</v>
      </c>
      <c r="T57" s="289" t="s">
        <v>2664</v>
      </c>
      <c r="U57" s="289"/>
      <c r="V57" s="289"/>
      <c r="W57" s="289"/>
      <c r="X57" s="289"/>
      <c r="Y57" s="289"/>
      <c r="Z57" s="289" t="s">
        <v>2664</v>
      </c>
      <c r="AA57" s="289"/>
      <c r="AB57" s="289"/>
      <c r="AC57" s="289"/>
      <c r="AD57" s="289"/>
      <c r="AE57" s="289"/>
      <c r="AF57" s="289"/>
      <c r="AG57" s="289"/>
      <c r="AH57" s="289"/>
      <c r="AI57" s="289"/>
      <c r="AJ57" s="289" t="s">
        <v>2664</v>
      </c>
      <c r="AK57" s="289" t="s">
        <v>2664</v>
      </c>
      <c r="AL57" s="289" t="s">
        <v>2664</v>
      </c>
      <c r="AM57" s="289" t="s">
        <v>2664</v>
      </c>
      <c r="AN57" s="289" t="s">
        <v>2664</v>
      </c>
      <c r="AO57" s="289" t="s">
        <v>2664</v>
      </c>
      <c r="AP57" s="288"/>
      <c r="AQ57" s="287"/>
      <c r="AR57" s="287"/>
      <c r="AS57" s="287"/>
      <c r="AT57" s="287"/>
      <c r="AU57" s="287"/>
      <c r="AV57" s="287"/>
      <c r="AW57" s="286" t="s">
        <v>3207</v>
      </c>
      <c r="AX57" s="285" t="str">
        <f t="shared" si="1"/>
        <v>https://www.r-ict-advisor.jp/prom/chiiki_adviser/R7_profile/042_2025_ad.pdf</v>
      </c>
      <c r="AY57" s="284" t="s">
        <v>3209</v>
      </c>
    </row>
    <row r="58" spans="1:51" s="283" customFormat="1" ht="41.5" customHeight="1">
      <c r="A58" s="295">
        <v>50</v>
      </c>
      <c r="B58" s="294"/>
      <c r="C58" s="293"/>
      <c r="D58" s="292" t="s">
        <v>3205</v>
      </c>
      <c r="E58" s="291" t="str">
        <f t="shared" si="0"/>
        <v>尾形　誠治</v>
      </c>
      <c r="F58" s="290" t="s">
        <v>3576</v>
      </c>
      <c r="G58" s="289" t="s">
        <v>2663</v>
      </c>
      <c r="H58" s="289"/>
      <c r="I58" s="289" t="s">
        <v>2663</v>
      </c>
      <c r="J58" s="289"/>
      <c r="K58" s="289"/>
      <c r="L58" s="289"/>
      <c r="M58" s="289"/>
      <c r="N58" s="289"/>
      <c r="O58" s="289" t="s">
        <v>2663</v>
      </c>
      <c r="P58" s="289"/>
      <c r="Q58" s="289"/>
      <c r="R58" s="289"/>
      <c r="S58" s="289"/>
      <c r="T58" s="289"/>
      <c r="U58" s="289"/>
      <c r="V58" s="289"/>
      <c r="W58" s="289"/>
      <c r="X58" s="289" t="s">
        <v>2664</v>
      </c>
      <c r="Y58" s="289"/>
      <c r="Z58" s="289" t="s">
        <v>2664</v>
      </c>
      <c r="AA58" s="289"/>
      <c r="AB58" s="289"/>
      <c r="AC58" s="289"/>
      <c r="AD58" s="289"/>
      <c r="AE58" s="289"/>
      <c r="AF58" s="289"/>
      <c r="AG58" s="289"/>
      <c r="AH58" s="289"/>
      <c r="AI58" s="289"/>
      <c r="AJ58" s="289"/>
      <c r="AK58" s="289"/>
      <c r="AL58" s="289"/>
      <c r="AM58" s="289"/>
      <c r="AN58" s="289"/>
      <c r="AO58" s="289"/>
      <c r="AP58" s="288"/>
      <c r="AQ58" s="287"/>
      <c r="AR58" s="287"/>
      <c r="AS58" s="287"/>
      <c r="AT58" s="287"/>
      <c r="AU58" s="287"/>
      <c r="AV58" s="287"/>
      <c r="AW58" s="286" t="s">
        <v>3204</v>
      </c>
      <c r="AX58" s="285" t="str">
        <f t="shared" si="1"/>
        <v>https://www.r-ict-advisor.jp/prom/chiiki_adviser/R7_profile/043_2025_ad.pdf</v>
      </c>
      <c r="AY58" s="284" t="s">
        <v>3206</v>
      </c>
    </row>
    <row r="59" spans="1:51" s="283" customFormat="1" ht="41.5" customHeight="1">
      <c r="A59" s="295">
        <v>51</v>
      </c>
      <c r="B59" s="294"/>
      <c r="C59" s="293"/>
      <c r="D59" s="292" t="s">
        <v>3202</v>
      </c>
      <c r="E59" s="291" t="str">
        <f t="shared" si="0"/>
        <v>岡田　俊樹</v>
      </c>
      <c r="F59" s="290" t="s">
        <v>3577</v>
      </c>
      <c r="G59" s="289" t="s">
        <v>2664</v>
      </c>
      <c r="H59" s="289" t="s">
        <v>2664</v>
      </c>
      <c r="I59" s="289" t="s">
        <v>2663</v>
      </c>
      <c r="J59" s="289"/>
      <c r="K59" s="289"/>
      <c r="L59" s="289" t="s">
        <v>2663</v>
      </c>
      <c r="M59" s="289"/>
      <c r="N59" s="289"/>
      <c r="O59" s="289"/>
      <c r="P59" s="289"/>
      <c r="Q59" s="289"/>
      <c r="R59" s="289"/>
      <c r="S59" s="289" t="s">
        <v>2664</v>
      </c>
      <c r="T59" s="289"/>
      <c r="U59" s="289"/>
      <c r="V59" s="289"/>
      <c r="W59" s="289"/>
      <c r="X59" s="289"/>
      <c r="Y59" s="289"/>
      <c r="Z59" s="289"/>
      <c r="AA59" s="289"/>
      <c r="AB59" s="289"/>
      <c r="AC59" s="289"/>
      <c r="AD59" s="289" t="s">
        <v>2663</v>
      </c>
      <c r="AE59" s="289"/>
      <c r="AF59" s="289"/>
      <c r="AG59" s="289"/>
      <c r="AH59" s="289"/>
      <c r="AI59" s="289"/>
      <c r="AJ59" s="289"/>
      <c r="AK59" s="289"/>
      <c r="AL59" s="289"/>
      <c r="AM59" s="289"/>
      <c r="AN59" s="289"/>
      <c r="AO59" s="289"/>
      <c r="AP59" s="288"/>
      <c r="AQ59" s="287"/>
      <c r="AR59" s="287"/>
      <c r="AS59" s="287"/>
      <c r="AT59" s="287"/>
      <c r="AU59" s="287"/>
      <c r="AV59" s="287"/>
      <c r="AW59" s="286" t="s">
        <v>3201</v>
      </c>
      <c r="AX59" s="285" t="str">
        <f t="shared" si="1"/>
        <v>https://www.r-ict-advisor.jp/prom/chiiki_adviser/R7_profile/044_2025_ad.pdf</v>
      </c>
      <c r="AY59" s="284" t="s">
        <v>3203</v>
      </c>
    </row>
    <row r="60" spans="1:51" s="283" customFormat="1" ht="41.5" customHeight="1">
      <c r="A60" s="295">
        <v>52</v>
      </c>
      <c r="B60" s="294"/>
      <c r="C60" s="293"/>
      <c r="D60" s="292" t="s">
        <v>3199</v>
      </c>
      <c r="E60" s="291" t="str">
        <f t="shared" si="0"/>
        <v>岡田　良</v>
      </c>
      <c r="F60" s="290" t="s">
        <v>3578</v>
      </c>
      <c r="G60" s="289" t="s">
        <v>2664</v>
      </c>
      <c r="H60" s="289" t="s">
        <v>2664</v>
      </c>
      <c r="I60" s="289" t="s">
        <v>2663</v>
      </c>
      <c r="J60" s="289" t="s">
        <v>2664</v>
      </c>
      <c r="K60" s="289" t="s">
        <v>2664</v>
      </c>
      <c r="L60" s="289"/>
      <c r="M60" s="289"/>
      <c r="N60" s="289"/>
      <c r="O60" s="289"/>
      <c r="P60" s="289" t="s">
        <v>2664</v>
      </c>
      <c r="Q60" s="289"/>
      <c r="R60" s="289"/>
      <c r="S60" s="289"/>
      <c r="T60" s="289"/>
      <c r="U60" s="289"/>
      <c r="V60" s="289" t="s">
        <v>2664</v>
      </c>
      <c r="W60" s="289"/>
      <c r="X60" s="289" t="s">
        <v>2664</v>
      </c>
      <c r="Y60" s="289"/>
      <c r="Z60" s="289" t="s">
        <v>2664</v>
      </c>
      <c r="AA60" s="289"/>
      <c r="AB60" s="289" t="s">
        <v>2664</v>
      </c>
      <c r="AC60" s="289" t="s">
        <v>2664</v>
      </c>
      <c r="AD60" s="289" t="s">
        <v>2664</v>
      </c>
      <c r="AE60" s="289"/>
      <c r="AF60" s="289"/>
      <c r="AG60" s="289"/>
      <c r="AH60" s="289"/>
      <c r="AI60" s="289"/>
      <c r="AJ60" s="289"/>
      <c r="AK60" s="289"/>
      <c r="AL60" s="289"/>
      <c r="AM60" s="289"/>
      <c r="AN60" s="289"/>
      <c r="AO60" s="289" t="s">
        <v>2681</v>
      </c>
      <c r="AP60" s="288"/>
      <c r="AQ60" s="287"/>
      <c r="AR60" s="287"/>
      <c r="AS60" s="287"/>
      <c r="AT60" s="287"/>
      <c r="AU60" s="287"/>
      <c r="AV60" s="287"/>
      <c r="AW60" s="286" t="s">
        <v>3198</v>
      </c>
      <c r="AX60" s="285" t="str">
        <f t="shared" si="1"/>
        <v>https://www.r-ict-advisor.jp/prom/chiiki_adviser/R7_profile/045_2025_ad.pdf</v>
      </c>
      <c r="AY60" s="284" t="s">
        <v>3200</v>
      </c>
    </row>
    <row r="61" spans="1:51" s="283" customFormat="1" ht="41.5" customHeight="1">
      <c r="A61" s="295">
        <v>53</v>
      </c>
      <c r="B61" s="294"/>
      <c r="C61" s="293"/>
      <c r="D61" s="292" t="s">
        <v>3196</v>
      </c>
      <c r="E61" s="291" t="str">
        <f t="shared" si="0"/>
        <v>岡田　亮介</v>
      </c>
      <c r="F61" s="290" t="s">
        <v>3195</v>
      </c>
      <c r="G61" s="289" t="s">
        <v>2664</v>
      </c>
      <c r="H61" s="289" t="s">
        <v>2664</v>
      </c>
      <c r="I61" s="289" t="s">
        <v>2663</v>
      </c>
      <c r="J61" s="289"/>
      <c r="K61" s="289" t="s">
        <v>2663</v>
      </c>
      <c r="L61" s="289" t="s">
        <v>2663</v>
      </c>
      <c r="M61" s="289" t="s">
        <v>2663</v>
      </c>
      <c r="N61" s="289" t="s">
        <v>2663</v>
      </c>
      <c r="O61" s="289" t="s">
        <v>2663</v>
      </c>
      <c r="P61" s="289"/>
      <c r="Q61" s="289"/>
      <c r="R61" s="289"/>
      <c r="S61" s="289" t="s">
        <v>2663</v>
      </c>
      <c r="T61" s="289"/>
      <c r="U61" s="289"/>
      <c r="V61" s="289"/>
      <c r="W61" s="289"/>
      <c r="X61" s="289" t="s">
        <v>2663</v>
      </c>
      <c r="Y61" s="289" t="s">
        <v>2663</v>
      </c>
      <c r="Z61" s="289" t="s">
        <v>2663</v>
      </c>
      <c r="AA61" s="289"/>
      <c r="AB61" s="289"/>
      <c r="AC61" s="289" t="s">
        <v>2663</v>
      </c>
      <c r="AD61" s="289" t="s">
        <v>2663</v>
      </c>
      <c r="AE61" s="289" t="s">
        <v>2663</v>
      </c>
      <c r="AF61" s="289" t="s">
        <v>2663</v>
      </c>
      <c r="AG61" s="289" t="s">
        <v>2663</v>
      </c>
      <c r="AH61" s="289" t="s">
        <v>2663</v>
      </c>
      <c r="AI61" s="289"/>
      <c r="AJ61" s="289"/>
      <c r="AK61" s="289"/>
      <c r="AL61" s="289"/>
      <c r="AM61" s="289" t="s">
        <v>2663</v>
      </c>
      <c r="AN61" s="289"/>
      <c r="AO61" s="289"/>
      <c r="AP61" s="288"/>
      <c r="AQ61" s="287"/>
      <c r="AR61" s="287"/>
      <c r="AS61" s="287"/>
      <c r="AT61" s="287"/>
      <c r="AU61" s="287"/>
      <c r="AV61" s="287"/>
      <c r="AW61" s="286" t="s">
        <v>3194</v>
      </c>
      <c r="AX61" s="285" t="str">
        <f t="shared" si="1"/>
        <v>https://www.r-ict-advisor.jp/prom/chiiki_adviser/R7_profile/046_2025_ad.pdf</v>
      </c>
      <c r="AY61" s="284" t="s">
        <v>3197</v>
      </c>
    </row>
    <row r="62" spans="1:51" s="283" customFormat="1" ht="41.5" customHeight="1">
      <c r="A62" s="295">
        <v>54</v>
      </c>
      <c r="B62" s="294"/>
      <c r="C62" s="293"/>
      <c r="D62" s="292" t="s">
        <v>3192</v>
      </c>
      <c r="E62" s="291" t="str">
        <f t="shared" si="0"/>
        <v>岡村　久和</v>
      </c>
      <c r="F62" s="290" t="s">
        <v>3579</v>
      </c>
      <c r="G62" s="289" t="s">
        <v>2663</v>
      </c>
      <c r="H62" s="289" t="s">
        <v>2663</v>
      </c>
      <c r="I62" s="289" t="s">
        <v>2663</v>
      </c>
      <c r="J62" s="289" t="s">
        <v>2664</v>
      </c>
      <c r="K62" s="289"/>
      <c r="L62" s="289" t="s">
        <v>2681</v>
      </c>
      <c r="M62" s="289" t="s">
        <v>2663</v>
      </c>
      <c r="N62" s="289" t="s">
        <v>2663</v>
      </c>
      <c r="O62" s="289" t="s">
        <v>2663</v>
      </c>
      <c r="P62" s="289"/>
      <c r="Q62" s="289"/>
      <c r="R62" s="289"/>
      <c r="S62" s="289" t="s">
        <v>2664</v>
      </c>
      <c r="T62" s="289"/>
      <c r="U62" s="289"/>
      <c r="V62" s="289" t="s">
        <v>2663</v>
      </c>
      <c r="W62" s="289"/>
      <c r="X62" s="289"/>
      <c r="Y62" s="289"/>
      <c r="Z62" s="289" t="s">
        <v>2664</v>
      </c>
      <c r="AA62" s="289"/>
      <c r="AB62" s="289"/>
      <c r="AC62" s="289" t="s">
        <v>2664</v>
      </c>
      <c r="AD62" s="289" t="s">
        <v>2664</v>
      </c>
      <c r="AE62" s="289"/>
      <c r="AF62" s="289" t="s">
        <v>2664</v>
      </c>
      <c r="AG62" s="289" t="s">
        <v>2664</v>
      </c>
      <c r="AH62" s="289"/>
      <c r="AI62" s="289" t="s">
        <v>2663</v>
      </c>
      <c r="AJ62" s="289" t="s">
        <v>2663</v>
      </c>
      <c r="AK62" s="289"/>
      <c r="AL62" s="289"/>
      <c r="AM62" s="289"/>
      <c r="AN62" s="289"/>
      <c r="AO62" s="289"/>
      <c r="AP62" s="288"/>
      <c r="AQ62" s="287"/>
      <c r="AR62" s="287"/>
      <c r="AS62" s="287"/>
      <c r="AT62" s="287"/>
      <c r="AU62" s="287"/>
      <c r="AV62" s="287"/>
      <c r="AW62" s="286" t="s">
        <v>3191</v>
      </c>
      <c r="AX62" s="285" t="str">
        <f t="shared" si="1"/>
        <v>https://www.r-ict-advisor.jp/prom/chiiki_adviser/R7_profile/047_2025_ad.pdf</v>
      </c>
      <c r="AY62" s="284" t="s">
        <v>3193</v>
      </c>
    </row>
    <row r="63" spans="1:51" s="283" customFormat="1" ht="41.5" customHeight="1">
      <c r="A63" s="295">
        <v>55</v>
      </c>
      <c r="B63" s="294"/>
      <c r="C63" s="293"/>
      <c r="D63" s="292" t="s">
        <v>3511</v>
      </c>
      <c r="E63" s="291" t="str">
        <f t="shared" si="0"/>
        <v>岡本　悟</v>
      </c>
      <c r="F63" s="290" t="s">
        <v>3580</v>
      </c>
      <c r="G63" s="289" t="s">
        <v>2663</v>
      </c>
      <c r="H63" s="289" t="s">
        <v>2663</v>
      </c>
      <c r="I63" s="289" t="s">
        <v>2663</v>
      </c>
      <c r="J63" s="289" t="s">
        <v>2663</v>
      </c>
      <c r="K63" s="289" t="s">
        <v>2663</v>
      </c>
      <c r="L63" s="289" t="s">
        <v>2664</v>
      </c>
      <c r="M63" s="289" t="s">
        <v>2664</v>
      </c>
      <c r="N63" s="289" t="s">
        <v>2663</v>
      </c>
      <c r="O63" s="289" t="s">
        <v>2663</v>
      </c>
      <c r="P63" s="289" t="s">
        <v>2663</v>
      </c>
      <c r="Q63" s="289"/>
      <c r="R63" s="289"/>
      <c r="S63" s="289"/>
      <c r="T63" s="289"/>
      <c r="U63" s="289"/>
      <c r="V63" s="289"/>
      <c r="W63" s="289"/>
      <c r="X63" s="289" t="s">
        <v>2664</v>
      </c>
      <c r="Y63" s="289"/>
      <c r="Z63" s="289" t="s">
        <v>2664</v>
      </c>
      <c r="AA63" s="289"/>
      <c r="AB63" s="289"/>
      <c r="AC63" s="289"/>
      <c r="AD63" s="289"/>
      <c r="AE63" s="289" t="s">
        <v>2663</v>
      </c>
      <c r="AF63" s="289" t="s">
        <v>2663</v>
      </c>
      <c r="AG63" s="289" t="s">
        <v>2664</v>
      </c>
      <c r="AH63" s="289" t="s">
        <v>2664</v>
      </c>
      <c r="AI63" s="289"/>
      <c r="AJ63" s="289"/>
      <c r="AK63" s="289" t="s">
        <v>2663</v>
      </c>
      <c r="AL63" s="289" t="s">
        <v>2663</v>
      </c>
      <c r="AM63" s="289" t="s">
        <v>2664</v>
      </c>
      <c r="AN63" s="289" t="s">
        <v>2663</v>
      </c>
      <c r="AO63" s="289" t="s">
        <v>2663</v>
      </c>
      <c r="AP63" s="288"/>
      <c r="AQ63" s="287"/>
      <c r="AR63" s="287"/>
      <c r="AS63" s="287"/>
      <c r="AT63" s="287"/>
      <c r="AU63" s="287"/>
      <c r="AV63" s="287"/>
      <c r="AW63" s="286" t="s">
        <v>3451</v>
      </c>
      <c r="AX63" s="285" t="str">
        <f t="shared" si="1"/>
        <v>https://www.r-ict-advisor.jp/prom/chiiki_adviser/R7_profile/226_2025_ad.pdf</v>
      </c>
      <c r="AY63" s="284" t="s">
        <v>3478</v>
      </c>
    </row>
    <row r="64" spans="1:51" s="283" customFormat="1" ht="41.5" customHeight="1">
      <c r="A64" s="295">
        <v>56</v>
      </c>
      <c r="B64" s="294"/>
      <c r="C64" s="293"/>
      <c r="D64" s="292" t="s">
        <v>3189</v>
      </c>
      <c r="E64" s="291" t="str">
        <f t="shared" si="0"/>
        <v>岡本　真</v>
      </c>
      <c r="F64" s="290" t="s">
        <v>3581</v>
      </c>
      <c r="G64" s="289" t="s">
        <v>2663</v>
      </c>
      <c r="H64" s="289" t="s">
        <v>2663</v>
      </c>
      <c r="I64" s="289" t="s">
        <v>2664</v>
      </c>
      <c r="J64" s="289" t="s">
        <v>2664</v>
      </c>
      <c r="K64" s="289" t="s">
        <v>2664</v>
      </c>
      <c r="L64" s="289" t="s">
        <v>2664</v>
      </c>
      <c r="M64" s="289" t="s">
        <v>2664</v>
      </c>
      <c r="N64" s="289" t="s">
        <v>2663</v>
      </c>
      <c r="O64" s="289" t="s">
        <v>2663</v>
      </c>
      <c r="P64" s="289"/>
      <c r="Q64" s="289" t="s">
        <v>2663</v>
      </c>
      <c r="R64" s="289"/>
      <c r="S64" s="289" t="s">
        <v>2664</v>
      </c>
      <c r="T64" s="289"/>
      <c r="U64" s="289"/>
      <c r="V64" s="289" t="s">
        <v>2664</v>
      </c>
      <c r="W64" s="289" t="s">
        <v>2664</v>
      </c>
      <c r="X64" s="289" t="s">
        <v>2664</v>
      </c>
      <c r="Y64" s="289" t="s">
        <v>2663</v>
      </c>
      <c r="Z64" s="289" t="s">
        <v>2664</v>
      </c>
      <c r="AA64" s="289"/>
      <c r="AB64" s="289"/>
      <c r="AC64" s="289" t="s">
        <v>2664</v>
      </c>
      <c r="AD64" s="289" t="s">
        <v>2663</v>
      </c>
      <c r="AE64" s="289" t="s">
        <v>2664</v>
      </c>
      <c r="AF64" s="289"/>
      <c r="AG64" s="289" t="s">
        <v>2663</v>
      </c>
      <c r="AH64" s="289" t="s">
        <v>2664</v>
      </c>
      <c r="AI64" s="289" t="s">
        <v>2663</v>
      </c>
      <c r="AJ64" s="289"/>
      <c r="AK64" s="289"/>
      <c r="AL64" s="289"/>
      <c r="AM64" s="289"/>
      <c r="AN64" s="289"/>
      <c r="AO64" s="289"/>
      <c r="AP64" s="288"/>
      <c r="AQ64" s="287"/>
      <c r="AR64" s="287"/>
      <c r="AS64" s="287"/>
      <c r="AT64" s="287"/>
      <c r="AU64" s="287"/>
      <c r="AV64" s="287"/>
      <c r="AW64" s="286" t="s">
        <v>3188</v>
      </c>
      <c r="AX64" s="285" t="str">
        <f t="shared" si="1"/>
        <v>https://www.r-ict-advisor.jp/prom/chiiki_adviser/R7_profile/048_2025_ad.pdf</v>
      </c>
      <c r="AY64" s="284" t="s">
        <v>3190</v>
      </c>
    </row>
    <row r="65" spans="1:51" s="283" customFormat="1" ht="41.5" customHeight="1">
      <c r="A65" s="295">
        <v>57</v>
      </c>
      <c r="B65" s="294"/>
      <c r="C65" s="293"/>
      <c r="D65" s="292" t="s">
        <v>3512</v>
      </c>
      <c r="E65" s="291" t="str">
        <f t="shared" si="0"/>
        <v>押川　裕也</v>
      </c>
      <c r="F65" s="290" t="s">
        <v>3582</v>
      </c>
      <c r="G65" s="289" t="s">
        <v>2663</v>
      </c>
      <c r="H65" s="289" t="s">
        <v>2664</v>
      </c>
      <c r="I65" s="289" t="s">
        <v>2663</v>
      </c>
      <c r="J65" s="289"/>
      <c r="K65" s="289"/>
      <c r="L65" s="289" t="s">
        <v>2663</v>
      </c>
      <c r="M65" s="289"/>
      <c r="N65" s="289" t="s">
        <v>2663</v>
      </c>
      <c r="O65" s="289"/>
      <c r="P65" s="289"/>
      <c r="Q65" s="289" t="s">
        <v>2663</v>
      </c>
      <c r="R65" s="289"/>
      <c r="S65" s="289" t="s">
        <v>2663</v>
      </c>
      <c r="T65" s="289" t="s">
        <v>2663</v>
      </c>
      <c r="U65" s="289"/>
      <c r="V65" s="289" t="s">
        <v>2663</v>
      </c>
      <c r="W65" s="289"/>
      <c r="X65" s="289" t="s">
        <v>2664</v>
      </c>
      <c r="Y65" s="289"/>
      <c r="Z65" s="289" t="s">
        <v>2663</v>
      </c>
      <c r="AA65" s="289"/>
      <c r="AB65" s="289"/>
      <c r="AC65" s="289"/>
      <c r="AD65" s="289"/>
      <c r="AE65" s="289"/>
      <c r="AF65" s="289" t="s">
        <v>2663</v>
      </c>
      <c r="AG65" s="289"/>
      <c r="AH65" s="289"/>
      <c r="AI65" s="289"/>
      <c r="AJ65" s="289" t="s">
        <v>2663</v>
      </c>
      <c r="AK65" s="289" t="s">
        <v>2664</v>
      </c>
      <c r="AL65" s="289" t="s">
        <v>2663</v>
      </c>
      <c r="AM65" s="289"/>
      <c r="AN65" s="289" t="s">
        <v>2664</v>
      </c>
      <c r="AO65" s="289"/>
      <c r="AP65" s="288"/>
      <c r="AQ65" s="287"/>
      <c r="AR65" s="287"/>
      <c r="AS65" s="287"/>
      <c r="AT65" s="287"/>
      <c r="AU65" s="287"/>
      <c r="AV65" s="287"/>
      <c r="AW65" s="286" t="s">
        <v>3452</v>
      </c>
      <c r="AX65" s="285" t="str">
        <f t="shared" si="1"/>
        <v>https://www.r-ict-advisor.jp/prom/chiiki_adviser/R7_profile/227_2025_ad.pdf</v>
      </c>
      <c r="AY65" s="284" t="s">
        <v>3479</v>
      </c>
    </row>
    <row r="66" spans="1:51" s="283" customFormat="1" ht="41.5" customHeight="1">
      <c r="A66" s="295">
        <v>58</v>
      </c>
      <c r="B66" s="294"/>
      <c r="C66" s="293"/>
      <c r="D66" s="292" t="s">
        <v>3513</v>
      </c>
      <c r="E66" s="291" t="str">
        <f t="shared" si="0"/>
        <v>小田　信治​</v>
      </c>
      <c r="F66" s="290" t="s">
        <v>3583</v>
      </c>
      <c r="G66" s="289" t="s">
        <v>2663</v>
      </c>
      <c r="H66" s="289" t="s">
        <v>2664</v>
      </c>
      <c r="I66" s="289" t="s">
        <v>2663</v>
      </c>
      <c r="J66" s="289" t="s">
        <v>2664</v>
      </c>
      <c r="K66" s="289" t="s">
        <v>2663</v>
      </c>
      <c r="L66" s="289"/>
      <c r="M66" s="289"/>
      <c r="N66" s="289"/>
      <c r="O66" s="289"/>
      <c r="P66" s="289" t="s">
        <v>2663</v>
      </c>
      <c r="Q66" s="289"/>
      <c r="R66" s="289"/>
      <c r="S66" s="289"/>
      <c r="T66" s="289"/>
      <c r="U66" s="289"/>
      <c r="V66" s="289"/>
      <c r="W66" s="289"/>
      <c r="X66" s="289"/>
      <c r="Y66" s="289"/>
      <c r="Z66" s="289" t="s">
        <v>2663</v>
      </c>
      <c r="AA66" s="289"/>
      <c r="AB66" s="289"/>
      <c r="AC66" s="289"/>
      <c r="AD66" s="289"/>
      <c r="AE66" s="289"/>
      <c r="AF66" s="289" t="s">
        <v>2664</v>
      </c>
      <c r="AG66" s="289"/>
      <c r="AH66" s="289"/>
      <c r="AI66" s="289"/>
      <c r="AJ66" s="289" t="s">
        <v>2663</v>
      </c>
      <c r="AK66" s="289" t="s">
        <v>2663</v>
      </c>
      <c r="AL66" s="289" t="s">
        <v>2664</v>
      </c>
      <c r="AM66" s="289" t="s">
        <v>2663</v>
      </c>
      <c r="AN66" s="289"/>
      <c r="AO66" s="289"/>
      <c r="AP66" s="288"/>
      <c r="AQ66" s="287"/>
      <c r="AR66" s="287"/>
      <c r="AS66" s="287"/>
      <c r="AT66" s="287"/>
      <c r="AU66" s="287"/>
      <c r="AV66" s="287"/>
      <c r="AW66" s="286" t="s">
        <v>3453</v>
      </c>
      <c r="AX66" s="285" t="str">
        <f t="shared" si="1"/>
        <v>https://www.r-ict-advisor.jp/prom/chiiki_adviser/R7_profile/228_2025_ad.pdf</v>
      </c>
      <c r="AY66" s="284" t="s">
        <v>3480</v>
      </c>
    </row>
    <row r="67" spans="1:51" s="283" customFormat="1" ht="41.5" customHeight="1">
      <c r="A67" s="295">
        <v>59</v>
      </c>
      <c r="B67" s="294"/>
      <c r="C67" s="293"/>
      <c r="D67" s="292" t="s">
        <v>3186</v>
      </c>
      <c r="E67" s="291" t="str">
        <f t="shared" si="0"/>
        <v>織田　友理子</v>
      </c>
      <c r="F67" s="290" t="s">
        <v>3584</v>
      </c>
      <c r="G67" s="289"/>
      <c r="H67" s="289"/>
      <c r="I67" s="289"/>
      <c r="J67" s="289"/>
      <c r="K67" s="289"/>
      <c r="L67" s="289" t="s">
        <v>2664</v>
      </c>
      <c r="M67" s="289"/>
      <c r="N67" s="289"/>
      <c r="O67" s="289"/>
      <c r="P67" s="289"/>
      <c r="Q67" s="289"/>
      <c r="R67" s="289"/>
      <c r="S67" s="289" t="s">
        <v>2663</v>
      </c>
      <c r="T67" s="289"/>
      <c r="U67" s="289"/>
      <c r="V67" s="289" t="s">
        <v>2663</v>
      </c>
      <c r="W67" s="289"/>
      <c r="X67" s="289" t="s">
        <v>2663</v>
      </c>
      <c r="Y67" s="289" t="s">
        <v>2663</v>
      </c>
      <c r="Z67" s="289" t="s">
        <v>2663</v>
      </c>
      <c r="AA67" s="289" t="s">
        <v>2664</v>
      </c>
      <c r="AB67" s="289"/>
      <c r="AC67" s="289"/>
      <c r="AD67" s="289"/>
      <c r="AE67" s="289" t="s">
        <v>2664</v>
      </c>
      <c r="AF67" s="289"/>
      <c r="AG67" s="289" t="s">
        <v>2664</v>
      </c>
      <c r="AH67" s="289"/>
      <c r="AI67" s="289"/>
      <c r="AJ67" s="289" t="s">
        <v>2663</v>
      </c>
      <c r="AK67" s="289" t="s">
        <v>2663</v>
      </c>
      <c r="AL67" s="289"/>
      <c r="AM67" s="289"/>
      <c r="AN67" s="289"/>
      <c r="AO67" s="289" t="s">
        <v>2663</v>
      </c>
      <c r="AP67" s="288"/>
      <c r="AQ67" s="287"/>
      <c r="AR67" s="287"/>
      <c r="AS67" s="287"/>
      <c r="AT67" s="287"/>
      <c r="AU67" s="287"/>
      <c r="AV67" s="287"/>
      <c r="AW67" s="286" t="s">
        <v>3185</v>
      </c>
      <c r="AX67" s="285" t="str">
        <f t="shared" si="1"/>
        <v>https://www.r-ict-advisor.jp/prom/chiiki_adviser/R7_profile/049_2025_ad.pdf</v>
      </c>
      <c r="AY67" s="284" t="s">
        <v>3187</v>
      </c>
    </row>
    <row r="68" spans="1:51" s="283" customFormat="1" ht="41.5" customHeight="1">
      <c r="A68" s="295">
        <v>60</v>
      </c>
      <c r="B68" s="294"/>
      <c r="C68" s="293"/>
      <c r="D68" s="292" t="s">
        <v>3183</v>
      </c>
      <c r="E68" s="291" t="str">
        <f t="shared" si="0"/>
        <v>小野　桂二</v>
      </c>
      <c r="F68" s="290" t="s">
        <v>3585</v>
      </c>
      <c r="G68" s="289"/>
      <c r="H68" s="289"/>
      <c r="I68" s="289"/>
      <c r="J68" s="289"/>
      <c r="K68" s="289" t="s">
        <v>2663</v>
      </c>
      <c r="L68" s="289"/>
      <c r="M68" s="289"/>
      <c r="N68" s="289"/>
      <c r="O68" s="289"/>
      <c r="P68" s="289"/>
      <c r="Q68" s="289"/>
      <c r="R68" s="289"/>
      <c r="S68" s="289"/>
      <c r="T68" s="289"/>
      <c r="U68" s="289"/>
      <c r="V68" s="289" t="s">
        <v>2663</v>
      </c>
      <c r="W68" s="289"/>
      <c r="X68" s="289"/>
      <c r="Y68" s="289"/>
      <c r="Z68" s="289"/>
      <c r="AA68" s="289"/>
      <c r="AB68" s="289"/>
      <c r="AC68" s="289"/>
      <c r="AD68" s="289"/>
      <c r="AE68" s="289"/>
      <c r="AF68" s="289" t="s">
        <v>2664</v>
      </c>
      <c r="AG68" s="289"/>
      <c r="AH68" s="289"/>
      <c r="AI68" s="289"/>
      <c r="AJ68" s="289"/>
      <c r="AK68" s="289"/>
      <c r="AL68" s="289" t="s">
        <v>2663</v>
      </c>
      <c r="AM68" s="289" t="s">
        <v>2663</v>
      </c>
      <c r="AN68" s="289"/>
      <c r="AO68" s="289"/>
      <c r="AP68" s="288"/>
      <c r="AQ68" s="287"/>
      <c r="AR68" s="287"/>
      <c r="AS68" s="287"/>
      <c r="AT68" s="287"/>
      <c r="AU68" s="287"/>
      <c r="AV68" s="287"/>
      <c r="AW68" s="286" t="s">
        <v>3182</v>
      </c>
      <c r="AX68" s="285" t="str">
        <f t="shared" si="1"/>
        <v>https://www.r-ict-advisor.jp/prom/chiiki_adviser/R7_profile/050_2025_ad.pdf</v>
      </c>
      <c r="AY68" s="284" t="s">
        <v>3184</v>
      </c>
    </row>
    <row r="69" spans="1:51" s="283" customFormat="1" ht="41.5" customHeight="1">
      <c r="A69" s="295">
        <v>61</v>
      </c>
      <c r="B69" s="294"/>
      <c r="C69" s="293"/>
      <c r="D69" s="292" t="s">
        <v>3180</v>
      </c>
      <c r="E69" s="291" t="str">
        <f t="shared" si="0"/>
        <v>小俣　博司</v>
      </c>
      <c r="F69" s="290" t="s">
        <v>3586</v>
      </c>
      <c r="G69" s="289" t="s">
        <v>2663</v>
      </c>
      <c r="H69" s="289" t="s">
        <v>2663</v>
      </c>
      <c r="I69" s="289"/>
      <c r="J69" s="289"/>
      <c r="K69" s="289" t="s">
        <v>2663</v>
      </c>
      <c r="L69" s="289" t="s">
        <v>2664</v>
      </c>
      <c r="M69" s="289" t="s">
        <v>2663</v>
      </c>
      <c r="N69" s="289" t="s">
        <v>2664</v>
      </c>
      <c r="O69" s="289" t="s">
        <v>2664</v>
      </c>
      <c r="P69" s="289" t="s">
        <v>2663</v>
      </c>
      <c r="Q69" s="289" t="s">
        <v>2663</v>
      </c>
      <c r="R69" s="289" t="s">
        <v>2663</v>
      </c>
      <c r="S69" s="289" t="s">
        <v>2663</v>
      </c>
      <c r="T69" s="289"/>
      <c r="U69" s="289"/>
      <c r="V69" s="289" t="s">
        <v>2663</v>
      </c>
      <c r="W69" s="289" t="s">
        <v>2663</v>
      </c>
      <c r="X69" s="289" t="s">
        <v>2663</v>
      </c>
      <c r="Y69" s="289"/>
      <c r="Z69" s="289" t="s">
        <v>2663</v>
      </c>
      <c r="AA69" s="289"/>
      <c r="AB69" s="289"/>
      <c r="AC69" s="289" t="s">
        <v>2664</v>
      </c>
      <c r="AD69" s="289" t="s">
        <v>2663</v>
      </c>
      <c r="AE69" s="289" t="s">
        <v>2663</v>
      </c>
      <c r="AF69" s="289"/>
      <c r="AG69" s="289" t="s">
        <v>2664</v>
      </c>
      <c r="AH69" s="289" t="s">
        <v>2663</v>
      </c>
      <c r="AI69" s="289" t="s">
        <v>2663</v>
      </c>
      <c r="AJ69" s="289"/>
      <c r="AK69" s="289"/>
      <c r="AL69" s="289" t="s">
        <v>2663</v>
      </c>
      <c r="AM69" s="289"/>
      <c r="AN69" s="289"/>
      <c r="AO69" s="289"/>
      <c r="AP69" s="288"/>
      <c r="AQ69" s="287"/>
      <c r="AR69" s="287"/>
      <c r="AS69" s="287"/>
      <c r="AT69" s="287"/>
      <c r="AU69" s="287"/>
      <c r="AV69" s="287"/>
      <c r="AW69" s="286" t="s">
        <v>3179</v>
      </c>
      <c r="AX69" s="285" t="str">
        <f t="shared" si="1"/>
        <v>https://www.r-ict-advisor.jp/prom/chiiki_adviser/R7_profile/051_2025_ad.pdf</v>
      </c>
      <c r="AY69" s="284" t="s">
        <v>3181</v>
      </c>
    </row>
    <row r="70" spans="1:51" s="283" customFormat="1" ht="41.5" customHeight="1">
      <c r="A70" s="295">
        <v>62</v>
      </c>
      <c r="B70" s="294"/>
      <c r="C70" s="293"/>
      <c r="D70" s="292" t="s">
        <v>3177</v>
      </c>
      <c r="E70" s="291" t="str">
        <f t="shared" si="0"/>
        <v>葛西　純</v>
      </c>
      <c r="F70" s="290" t="s">
        <v>3587</v>
      </c>
      <c r="G70" s="289"/>
      <c r="H70" s="289"/>
      <c r="I70" s="289"/>
      <c r="J70" s="289"/>
      <c r="K70" s="289"/>
      <c r="L70" s="289"/>
      <c r="M70" s="289"/>
      <c r="N70" s="289"/>
      <c r="O70" s="289"/>
      <c r="P70" s="289" t="s">
        <v>2663</v>
      </c>
      <c r="Q70" s="289"/>
      <c r="R70" s="289"/>
      <c r="S70" s="289" t="s">
        <v>2664</v>
      </c>
      <c r="T70" s="289"/>
      <c r="U70" s="289"/>
      <c r="V70" s="289"/>
      <c r="W70" s="289"/>
      <c r="X70" s="289"/>
      <c r="Y70" s="289"/>
      <c r="Z70" s="289"/>
      <c r="AA70" s="289"/>
      <c r="AB70" s="289"/>
      <c r="AC70" s="289"/>
      <c r="AD70" s="289" t="s">
        <v>2663</v>
      </c>
      <c r="AE70" s="289" t="s">
        <v>2664</v>
      </c>
      <c r="AF70" s="289"/>
      <c r="AG70" s="289" t="s">
        <v>2663</v>
      </c>
      <c r="AH70" s="289"/>
      <c r="AI70" s="289"/>
      <c r="AJ70" s="289"/>
      <c r="AK70" s="289"/>
      <c r="AL70" s="289"/>
      <c r="AM70" s="289"/>
      <c r="AN70" s="289"/>
      <c r="AO70" s="289"/>
      <c r="AP70" s="288"/>
      <c r="AQ70" s="287"/>
      <c r="AR70" s="287"/>
      <c r="AS70" s="287"/>
      <c r="AT70" s="287"/>
      <c r="AU70" s="287"/>
      <c r="AV70" s="287"/>
      <c r="AW70" s="286" t="s">
        <v>3176</v>
      </c>
      <c r="AX70" s="285" t="str">
        <f t="shared" si="1"/>
        <v>https://www.r-ict-advisor.jp/prom/chiiki_adviser/R7_profile/052_2025_ad.pdf</v>
      </c>
      <c r="AY70" s="284" t="s">
        <v>3178</v>
      </c>
    </row>
    <row r="71" spans="1:51" s="283" customFormat="1" ht="41.5" customHeight="1">
      <c r="A71" s="295">
        <v>63</v>
      </c>
      <c r="B71" s="294"/>
      <c r="C71" s="293"/>
      <c r="D71" s="292" t="s">
        <v>3174</v>
      </c>
      <c r="E71" s="291" t="str">
        <f t="shared" si="0"/>
        <v>勝　眞一郎</v>
      </c>
      <c r="F71" s="290" t="s">
        <v>3588</v>
      </c>
      <c r="G71" s="289" t="s">
        <v>2663</v>
      </c>
      <c r="H71" s="289" t="s">
        <v>2663</v>
      </c>
      <c r="I71" s="289" t="s">
        <v>2663</v>
      </c>
      <c r="J71" s="289" t="s">
        <v>2664</v>
      </c>
      <c r="K71" s="289" t="s">
        <v>2664</v>
      </c>
      <c r="L71" s="289" t="s">
        <v>2663</v>
      </c>
      <c r="M71" s="289" t="s">
        <v>2663</v>
      </c>
      <c r="N71" s="289"/>
      <c r="O71" s="289"/>
      <c r="P71" s="289"/>
      <c r="Q71" s="289"/>
      <c r="R71" s="289"/>
      <c r="S71" s="289"/>
      <c r="T71" s="289"/>
      <c r="U71" s="289"/>
      <c r="V71" s="289" t="s">
        <v>2663</v>
      </c>
      <c r="W71" s="289"/>
      <c r="X71" s="289"/>
      <c r="Y71" s="289"/>
      <c r="Z71" s="289" t="s">
        <v>2663</v>
      </c>
      <c r="AA71" s="289"/>
      <c r="AB71" s="289"/>
      <c r="AC71" s="289" t="s">
        <v>2663</v>
      </c>
      <c r="AD71" s="289"/>
      <c r="AE71" s="289" t="s">
        <v>2664</v>
      </c>
      <c r="AF71" s="289"/>
      <c r="AG71" s="289"/>
      <c r="AH71" s="289"/>
      <c r="AI71" s="289"/>
      <c r="AJ71" s="289"/>
      <c r="AK71" s="289"/>
      <c r="AL71" s="289"/>
      <c r="AM71" s="289"/>
      <c r="AN71" s="289"/>
      <c r="AO71" s="289"/>
      <c r="AP71" s="288"/>
      <c r="AQ71" s="287"/>
      <c r="AR71" s="287"/>
      <c r="AS71" s="287"/>
      <c r="AT71" s="287"/>
      <c r="AU71" s="287"/>
      <c r="AV71" s="287"/>
      <c r="AW71" s="286" t="s">
        <v>3173</v>
      </c>
      <c r="AX71" s="285" t="str">
        <f t="shared" si="1"/>
        <v>https://www.r-ict-advisor.jp/prom/chiiki_adviser/R7_profile/053_2025_ad.pdf</v>
      </c>
      <c r="AY71" s="284" t="s">
        <v>3175</v>
      </c>
    </row>
    <row r="72" spans="1:51" s="283" customFormat="1" ht="41.5" customHeight="1">
      <c r="A72" s="295">
        <v>64</v>
      </c>
      <c r="B72" s="294"/>
      <c r="C72" s="293"/>
      <c r="D72" s="292" t="s">
        <v>3171</v>
      </c>
      <c r="E72" s="291" t="str">
        <f t="shared" si="0"/>
        <v>勝屋　久</v>
      </c>
      <c r="F72" s="290" t="s">
        <v>3589</v>
      </c>
      <c r="G72" s="289"/>
      <c r="H72" s="289"/>
      <c r="I72" s="289"/>
      <c r="J72" s="289"/>
      <c r="K72" s="289"/>
      <c r="L72" s="289"/>
      <c r="M72" s="289"/>
      <c r="N72" s="289"/>
      <c r="O72" s="289"/>
      <c r="P72" s="289"/>
      <c r="Q72" s="289"/>
      <c r="R72" s="289"/>
      <c r="S72" s="289"/>
      <c r="T72" s="289"/>
      <c r="U72" s="289"/>
      <c r="V72" s="289"/>
      <c r="W72" s="289"/>
      <c r="X72" s="289" t="s">
        <v>2664</v>
      </c>
      <c r="Y72" s="289"/>
      <c r="Z72" s="289"/>
      <c r="AA72" s="289"/>
      <c r="AB72" s="289"/>
      <c r="AC72" s="289" t="s">
        <v>2664</v>
      </c>
      <c r="AD72" s="289" t="s">
        <v>2664</v>
      </c>
      <c r="AE72" s="289"/>
      <c r="AF72" s="289"/>
      <c r="AG72" s="289"/>
      <c r="AH72" s="289"/>
      <c r="AI72" s="289"/>
      <c r="AJ72" s="289"/>
      <c r="AK72" s="289"/>
      <c r="AL72" s="289"/>
      <c r="AM72" s="289"/>
      <c r="AN72" s="289"/>
      <c r="AO72" s="289"/>
      <c r="AP72" s="288"/>
      <c r="AQ72" s="287"/>
      <c r="AR72" s="287"/>
      <c r="AS72" s="287"/>
      <c r="AT72" s="287"/>
      <c r="AU72" s="287"/>
      <c r="AV72" s="287"/>
      <c r="AW72" s="286" t="s">
        <v>3170</v>
      </c>
      <c r="AX72" s="285" t="str">
        <f t="shared" si="1"/>
        <v>https://www.r-ict-advisor.jp/prom/chiiki_adviser/R7_profile/054_2025_ad.pdf</v>
      </c>
      <c r="AY72" s="284" t="s">
        <v>3172</v>
      </c>
    </row>
    <row r="73" spans="1:51" s="283" customFormat="1" ht="41.5" customHeight="1">
      <c r="A73" s="295">
        <v>65</v>
      </c>
      <c r="B73" s="294"/>
      <c r="C73" s="293"/>
      <c r="D73" s="292" t="s">
        <v>3514</v>
      </c>
      <c r="E73" s="291" t="str">
        <f t="shared" ref="E73:E136" si="2">HYPERLINK(AX73,AW73)</f>
        <v>加藤　英夫</v>
      </c>
      <c r="F73" s="290" t="s">
        <v>3590</v>
      </c>
      <c r="G73" s="289" t="s">
        <v>2663</v>
      </c>
      <c r="H73" s="289"/>
      <c r="I73" s="289"/>
      <c r="J73" s="289"/>
      <c r="K73" s="289"/>
      <c r="L73" s="289"/>
      <c r="M73" s="289"/>
      <c r="N73" s="289" t="s">
        <v>2664</v>
      </c>
      <c r="O73" s="289" t="s">
        <v>2664</v>
      </c>
      <c r="P73" s="289" t="s">
        <v>2664</v>
      </c>
      <c r="Q73" s="289"/>
      <c r="R73" s="289" t="s">
        <v>2664</v>
      </c>
      <c r="S73" s="289"/>
      <c r="T73" s="289"/>
      <c r="U73" s="289"/>
      <c r="V73" s="289"/>
      <c r="W73" s="289"/>
      <c r="X73" s="289"/>
      <c r="Y73" s="289"/>
      <c r="Z73" s="289"/>
      <c r="AA73" s="289"/>
      <c r="AB73" s="289" t="s">
        <v>2664</v>
      </c>
      <c r="AC73" s="289"/>
      <c r="AD73" s="289"/>
      <c r="AE73" s="289"/>
      <c r="AF73" s="289"/>
      <c r="AG73" s="289"/>
      <c r="AH73" s="289"/>
      <c r="AI73" s="289"/>
      <c r="AJ73" s="289"/>
      <c r="AK73" s="289"/>
      <c r="AL73" s="289"/>
      <c r="AM73" s="289"/>
      <c r="AN73" s="289"/>
      <c r="AO73" s="289"/>
      <c r="AP73" s="288"/>
      <c r="AQ73" s="287"/>
      <c r="AR73" s="287"/>
      <c r="AS73" s="287"/>
      <c r="AT73" s="287"/>
      <c r="AU73" s="287"/>
      <c r="AV73" s="287"/>
      <c r="AW73" s="286" t="s">
        <v>3454</v>
      </c>
      <c r="AX73" s="285" t="str">
        <f t="shared" si="1"/>
        <v>https://www.r-ict-advisor.jp/prom/chiiki_adviser/R7_profile/229_2025_ad.pdf</v>
      </c>
      <c r="AY73" s="284" t="s">
        <v>3481</v>
      </c>
    </row>
    <row r="74" spans="1:51" s="283" customFormat="1" ht="41.5" customHeight="1">
      <c r="A74" s="295">
        <v>66</v>
      </c>
      <c r="B74" s="294"/>
      <c r="C74" s="293"/>
      <c r="D74" s="292" t="s">
        <v>3168</v>
      </c>
      <c r="E74" s="291" t="str">
        <f t="shared" si="2"/>
        <v>加藤　遼</v>
      </c>
      <c r="F74" s="290" t="s">
        <v>3591</v>
      </c>
      <c r="G74" s="289" t="s">
        <v>2663</v>
      </c>
      <c r="H74" s="289" t="s">
        <v>2663</v>
      </c>
      <c r="I74" s="289" t="s">
        <v>2664</v>
      </c>
      <c r="J74" s="289" t="s">
        <v>2663</v>
      </c>
      <c r="K74" s="289" t="s">
        <v>2663</v>
      </c>
      <c r="L74" s="289" t="s">
        <v>2663</v>
      </c>
      <c r="M74" s="289" t="s">
        <v>2663</v>
      </c>
      <c r="N74" s="289"/>
      <c r="O74" s="289"/>
      <c r="P74" s="289"/>
      <c r="Q74" s="289"/>
      <c r="R74" s="289"/>
      <c r="S74" s="289" t="s">
        <v>2663</v>
      </c>
      <c r="T74" s="289"/>
      <c r="U74" s="289"/>
      <c r="V74" s="289" t="s">
        <v>2663</v>
      </c>
      <c r="W74" s="289"/>
      <c r="X74" s="289" t="s">
        <v>2664</v>
      </c>
      <c r="Y74" s="289" t="s">
        <v>2663</v>
      </c>
      <c r="Z74" s="289" t="s">
        <v>2664</v>
      </c>
      <c r="AA74" s="289" t="s">
        <v>2663</v>
      </c>
      <c r="AB74" s="289" t="s">
        <v>2663</v>
      </c>
      <c r="AC74" s="289" t="s">
        <v>2664</v>
      </c>
      <c r="AD74" s="289" t="s">
        <v>2664</v>
      </c>
      <c r="AE74" s="289" t="s">
        <v>2664</v>
      </c>
      <c r="AF74" s="289"/>
      <c r="AG74" s="289" t="s">
        <v>2663</v>
      </c>
      <c r="AH74" s="289"/>
      <c r="AI74" s="289" t="s">
        <v>2664</v>
      </c>
      <c r="AJ74" s="289"/>
      <c r="AK74" s="289"/>
      <c r="AL74" s="289"/>
      <c r="AM74" s="289"/>
      <c r="AN74" s="289"/>
      <c r="AO74" s="289" t="s">
        <v>2663</v>
      </c>
      <c r="AP74" s="288"/>
      <c r="AQ74" s="287"/>
      <c r="AR74" s="287"/>
      <c r="AS74" s="287"/>
      <c r="AT74" s="287"/>
      <c r="AU74" s="287"/>
      <c r="AV74" s="287"/>
      <c r="AW74" s="286" t="s">
        <v>3167</v>
      </c>
      <c r="AX74" s="285" t="str">
        <f t="shared" ref="AX74:AX137" si="3">$AY$8&amp;$AY74&amp;"_2025_ad.pdf"</f>
        <v>https://www.r-ict-advisor.jp/prom/chiiki_adviser/R7_profile/055_2025_ad.pdf</v>
      </c>
      <c r="AY74" s="284" t="s">
        <v>3169</v>
      </c>
    </row>
    <row r="75" spans="1:51" s="283" customFormat="1" ht="41.5" customHeight="1">
      <c r="A75" s="295">
        <v>67</v>
      </c>
      <c r="B75" s="294"/>
      <c r="C75" s="293"/>
      <c r="D75" s="292" t="s">
        <v>3165</v>
      </c>
      <c r="E75" s="291" t="str">
        <f t="shared" si="2"/>
        <v>金子　春雄</v>
      </c>
      <c r="F75" s="290" t="s">
        <v>3592</v>
      </c>
      <c r="G75" s="289"/>
      <c r="H75" s="289"/>
      <c r="I75" s="289"/>
      <c r="J75" s="289"/>
      <c r="K75" s="289"/>
      <c r="L75" s="289"/>
      <c r="M75" s="289"/>
      <c r="N75" s="289"/>
      <c r="O75" s="289"/>
      <c r="P75" s="289" t="s">
        <v>2664</v>
      </c>
      <c r="Q75" s="289"/>
      <c r="R75" s="289"/>
      <c r="S75" s="289" t="s">
        <v>2664</v>
      </c>
      <c r="T75" s="289"/>
      <c r="U75" s="289"/>
      <c r="V75" s="289"/>
      <c r="W75" s="289"/>
      <c r="X75" s="289"/>
      <c r="Y75" s="289"/>
      <c r="Z75" s="289"/>
      <c r="AA75" s="289"/>
      <c r="AB75" s="289" t="s">
        <v>2664</v>
      </c>
      <c r="AC75" s="289"/>
      <c r="AD75" s="289"/>
      <c r="AE75" s="289"/>
      <c r="AF75" s="289"/>
      <c r="AG75" s="289"/>
      <c r="AH75" s="289"/>
      <c r="AI75" s="289"/>
      <c r="AJ75" s="289"/>
      <c r="AK75" s="289"/>
      <c r="AL75" s="289"/>
      <c r="AM75" s="289"/>
      <c r="AN75" s="289"/>
      <c r="AO75" s="289"/>
      <c r="AP75" s="288"/>
      <c r="AQ75" s="287"/>
      <c r="AR75" s="287"/>
      <c r="AS75" s="287"/>
      <c r="AT75" s="287"/>
      <c r="AU75" s="287"/>
      <c r="AV75" s="287"/>
      <c r="AW75" s="286" t="s">
        <v>3164</v>
      </c>
      <c r="AX75" s="285" t="str">
        <f t="shared" si="3"/>
        <v>https://www.r-ict-advisor.jp/prom/chiiki_adviser/R7_profile/056_2025_ad.pdf</v>
      </c>
      <c r="AY75" s="284" t="s">
        <v>3166</v>
      </c>
    </row>
    <row r="76" spans="1:51" s="283" customFormat="1" ht="41.5" customHeight="1">
      <c r="A76" s="295">
        <v>68</v>
      </c>
      <c r="B76" s="294"/>
      <c r="C76" s="293"/>
      <c r="D76" s="292" t="s">
        <v>3162</v>
      </c>
      <c r="E76" s="291" t="str">
        <f t="shared" si="2"/>
        <v>神脇　英司</v>
      </c>
      <c r="F76" s="290" t="s">
        <v>3593</v>
      </c>
      <c r="G76" s="289" t="s">
        <v>2664</v>
      </c>
      <c r="H76" s="289" t="s">
        <v>2664</v>
      </c>
      <c r="I76" s="289"/>
      <c r="J76" s="289" t="s">
        <v>2664</v>
      </c>
      <c r="K76" s="289" t="s">
        <v>2664</v>
      </c>
      <c r="L76" s="289"/>
      <c r="M76" s="289" t="s">
        <v>2664</v>
      </c>
      <c r="N76" s="289" t="s">
        <v>2664</v>
      </c>
      <c r="O76" s="289" t="s">
        <v>2664</v>
      </c>
      <c r="P76" s="289" t="s">
        <v>2663</v>
      </c>
      <c r="Q76" s="289" t="s">
        <v>2663</v>
      </c>
      <c r="R76" s="289"/>
      <c r="S76" s="289"/>
      <c r="T76" s="289"/>
      <c r="U76" s="289"/>
      <c r="V76" s="289" t="s">
        <v>2663</v>
      </c>
      <c r="W76" s="289"/>
      <c r="X76" s="289" t="s">
        <v>2663</v>
      </c>
      <c r="Y76" s="289"/>
      <c r="Z76" s="289" t="s">
        <v>2663</v>
      </c>
      <c r="AA76" s="289"/>
      <c r="AB76" s="289"/>
      <c r="AC76" s="289"/>
      <c r="AD76" s="289"/>
      <c r="AE76" s="289"/>
      <c r="AF76" s="289"/>
      <c r="AG76" s="289" t="s">
        <v>2663</v>
      </c>
      <c r="AH76" s="289" t="s">
        <v>2664</v>
      </c>
      <c r="AI76" s="289"/>
      <c r="AJ76" s="289"/>
      <c r="AK76" s="289" t="s">
        <v>2664</v>
      </c>
      <c r="AL76" s="289" t="s">
        <v>2663</v>
      </c>
      <c r="AM76" s="289"/>
      <c r="AN76" s="289" t="s">
        <v>2664</v>
      </c>
      <c r="AO76" s="289" t="s">
        <v>2664</v>
      </c>
      <c r="AP76" s="288"/>
      <c r="AQ76" s="287"/>
      <c r="AR76" s="287"/>
      <c r="AS76" s="287"/>
      <c r="AT76" s="287"/>
      <c r="AU76" s="287"/>
      <c r="AV76" s="287"/>
      <c r="AW76" s="286" t="s">
        <v>3161</v>
      </c>
      <c r="AX76" s="285" t="str">
        <f t="shared" si="3"/>
        <v>https://www.r-ict-advisor.jp/prom/chiiki_adviser/R7_profile/057_2025_ad.pdf</v>
      </c>
      <c r="AY76" s="284" t="s">
        <v>3163</v>
      </c>
    </row>
    <row r="77" spans="1:51" s="283" customFormat="1" ht="41.5" customHeight="1">
      <c r="A77" s="295">
        <v>69</v>
      </c>
      <c r="B77" s="294"/>
      <c r="C77" s="293"/>
      <c r="D77" s="292" t="s">
        <v>3159</v>
      </c>
      <c r="E77" s="291" t="str">
        <f t="shared" si="2"/>
        <v>河井　孝仁</v>
      </c>
      <c r="F77" s="290" t="s">
        <v>3594</v>
      </c>
      <c r="G77" s="289" t="s">
        <v>2663</v>
      </c>
      <c r="H77" s="289" t="s">
        <v>2663</v>
      </c>
      <c r="I77" s="289" t="s">
        <v>2663</v>
      </c>
      <c r="J77" s="289" t="s">
        <v>2663</v>
      </c>
      <c r="K77" s="289"/>
      <c r="L77" s="289" t="s">
        <v>2663</v>
      </c>
      <c r="M77" s="289" t="s">
        <v>2664</v>
      </c>
      <c r="N77" s="289" t="s">
        <v>2663</v>
      </c>
      <c r="O77" s="289" t="s">
        <v>2663</v>
      </c>
      <c r="P77" s="289"/>
      <c r="Q77" s="289" t="s">
        <v>2663</v>
      </c>
      <c r="R77" s="289"/>
      <c r="S77" s="289" t="s">
        <v>2663</v>
      </c>
      <c r="T77" s="289"/>
      <c r="U77" s="289"/>
      <c r="V77" s="289" t="s">
        <v>2663</v>
      </c>
      <c r="W77" s="289"/>
      <c r="X77" s="289" t="s">
        <v>2663</v>
      </c>
      <c r="Y77" s="289" t="s">
        <v>2663</v>
      </c>
      <c r="Z77" s="289" t="s">
        <v>2663</v>
      </c>
      <c r="AA77" s="289" t="s">
        <v>2663</v>
      </c>
      <c r="AB77" s="289" t="s">
        <v>2663</v>
      </c>
      <c r="AC77" s="289" t="s">
        <v>2663</v>
      </c>
      <c r="AD77" s="289" t="s">
        <v>2663</v>
      </c>
      <c r="AE77" s="289" t="s">
        <v>2664</v>
      </c>
      <c r="AF77" s="289"/>
      <c r="AG77" s="289" t="s">
        <v>2663</v>
      </c>
      <c r="AH77" s="289" t="s">
        <v>2664</v>
      </c>
      <c r="AI77" s="289" t="s">
        <v>2663</v>
      </c>
      <c r="AJ77" s="289"/>
      <c r="AK77" s="289"/>
      <c r="AL77" s="289"/>
      <c r="AM77" s="289"/>
      <c r="AN77" s="289"/>
      <c r="AO77" s="289"/>
      <c r="AP77" s="288"/>
      <c r="AQ77" s="287"/>
      <c r="AR77" s="287"/>
      <c r="AS77" s="287"/>
      <c r="AT77" s="287"/>
      <c r="AU77" s="287"/>
      <c r="AV77" s="287"/>
      <c r="AW77" s="286" t="s">
        <v>3158</v>
      </c>
      <c r="AX77" s="285" t="str">
        <f t="shared" si="3"/>
        <v>https://www.r-ict-advisor.jp/prom/chiiki_adviser/R7_profile/058_2025_ad.pdf</v>
      </c>
      <c r="AY77" s="284" t="s">
        <v>3160</v>
      </c>
    </row>
    <row r="78" spans="1:51" s="283" customFormat="1" ht="41.5" customHeight="1">
      <c r="A78" s="295">
        <v>70</v>
      </c>
      <c r="B78" s="294"/>
      <c r="C78" s="293"/>
      <c r="D78" s="292" t="s">
        <v>3156</v>
      </c>
      <c r="E78" s="291" t="str">
        <f t="shared" si="2"/>
        <v>川合　浩司</v>
      </c>
      <c r="F78" s="290" t="s">
        <v>3595</v>
      </c>
      <c r="G78" s="289"/>
      <c r="H78" s="289"/>
      <c r="I78" s="289"/>
      <c r="J78" s="289"/>
      <c r="K78" s="289"/>
      <c r="L78" s="289"/>
      <c r="M78" s="289"/>
      <c r="N78" s="289" t="s">
        <v>2663</v>
      </c>
      <c r="O78" s="289" t="s">
        <v>2663</v>
      </c>
      <c r="P78" s="289"/>
      <c r="Q78" s="289" t="s">
        <v>2663</v>
      </c>
      <c r="R78" s="289"/>
      <c r="S78" s="289"/>
      <c r="T78" s="289" t="s">
        <v>2664</v>
      </c>
      <c r="U78" s="289"/>
      <c r="V78" s="289" t="s">
        <v>2663</v>
      </c>
      <c r="W78" s="289"/>
      <c r="X78" s="289"/>
      <c r="Y78" s="289"/>
      <c r="Z78" s="289" t="s">
        <v>2664</v>
      </c>
      <c r="AA78" s="289"/>
      <c r="AB78" s="289"/>
      <c r="AC78" s="289"/>
      <c r="AD78" s="289" t="s">
        <v>2663</v>
      </c>
      <c r="AE78" s="289"/>
      <c r="AF78" s="289" t="s">
        <v>2664</v>
      </c>
      <c r="AG78" s="289"/>
      <c r="AH78" s="289"/>
      <c r="AI78" s="289"/>
      <c r="AJ78" s="289" t="s">
        <v>2663</v>
      </c>
      <c r="AK78" s="289"/>
      <c r="AL78" s="289" t="s">
        <v>2664</v>
      </c>
      <c r="AM78" s="289" t="s">
        <v>2663</v>
      </c>
      <c r="AN78" s="289" t="s">
        <v>2663</v>
      </c>
      <c r="AO78" s="289"/>
      <c r="AP78" s="288"/>
      <c r="AQ78" s="287"/>
      <c r="AR78" s="287"/>
      <c r="AS78" s="287"/>
      <c r="AT78" s="287"/>
      <c r="AU78" s="287"/>
      <c r="AV78" s="287"/>
      <c r="AW78" s="286" t="s">
        <v>3155</v>
      </c>
      <c r="AX78" s="285" t="str">
        <f t="shared" si="3"/>
        <v>https://www.r-ict-advisor.jp/prom/chiiki_adviser/R7_profile/059_2025_ad.pdf</v>
      </c>
      <c r="AY78" s="284" t="s">
        <v>3157</v>
      </c>
    </row>
    <row r="79" spans="1:51" s="283" customFormat="1" ht="41.5" customHeight="1">
      <c r="A79" s="295">
        <v>71</v>
      </c>
      <c r="B79" s="294"/>
      <c r="C79" s="293"/>
      <c r="D79" s="292" t="s">
        <v>3153</v>
      </c>
      <c r="E79" s="291" t="str">
        <f t="shared" si="2"/>
        <v>川口　弘行</v>
      </c>
      <c r="F79" s="290" t="s">
        <v>3152</v>
      </c>
      <c r="G79" s="289" t="s">
        <v>2664</v>
      </c>
      <c r="H79" s="289" t="s">
        <v>2664</v>
      </c>
      <c r="I79" s="289" t="s">
        <v>2664</v>
      </c>
      <c r="J79" s="289" t="s">
        <v>2664</v>
      </c>
      <c r="K79" s="289" t="s">
        <v>2664</v>
      </c>
      <c r="L79" s="289" t="s">
        <v>2664</v>
      </c>
      <c r="M79" s="289" t="s">
        <v>2664</v>
      </c>
      <c r="N79" s="289" t="s">
        <v>2664</v>
      </c>
      <c r="O79" s="289" t="s">
        <v>2664</v>
      </c>
      <c r="P79" s="289" t="s">
        <v>2663</v>
      </c>
      <c r="Q79" s="289" t="s">
        <v>2663</v>
      </c>
      <c r="R79" s="289"/>
      <c r="S79" s="289"/>
      <c r="T79" s="289" t="s">
        <v>2663</v>
      </c>
      <c r="U79" s="289" t="s">
        <v>2663</v>
      </c>
      <c r="V79" s="289" t="s">
        <v>2663</v>
      </c>
      <c r="W79" s="289"/>
      <c r="X79" s="289" t="s">
        <v>2664</v>
      </c>
      <c r="Y79" s="289" t="s">
        <v>2663</v>
      </c>
      <c r="Z79" s="289" t="s">
        <v>2664</v>
      </c>
      <c r="AA79" s="289"/>
      <c r="AB79" s="289"/>
      <c r="AC79" s="289" t="s">
        <v>2664</v>
      </c>
      <c r="AD79" s="289" t="s">
        <v>2664</v>
      </c>
      <c r="AE79" s="289" t="s">
        <v>2663</v>
      </c>
      <c r="AF79" s="289" t="s">
        <v>2663</v>
      </c>
      <c r="AG79" s="289" t="s">
        <v>2664</v>
      </c>
      <c r="AH79" s="289" t="s">
        <v>2663</v>
      </c>
      <c r="AI79" s="289"/>
      <c r="AJ79" s="289" t="s">
        <v>2663</v>
      </c>
      <c r="AK79" s="289" t="s">
        <v>2664</v>
      </c>
      <c r="AL79" s="289" t="s">
        <v>2664</v>
      </c>
      <c r="AM79" s="289" t="s">
        <v>2664</v>
      </c>
      <c r="AN79" s="289" t="s">
        <v>2664</v>
      </c>
      <c r="AO79" s="289" t="s">
        <v>2664</v>
      </c>
      <c r="AP79" s="288"/>
      <c r="AQ79" s="287"/>
      <c r="AR79" s="287"/>
      <c r="AS79" s="287"/>
      <c r="AT79" s="287"/>
      <c r="AU79" s="287"/>
      <c r="AV79" s="287"/>
      <c r="AW79" s="286" t="s">
        <v>3151</v>
      </c>
      <c r="AX79" s="285" t="str">
        <f t="shared" si="3"/>
        <v>https://www.r-ict-advisor.jp/prom/chiiki_adviser/R7_profile/060_2025_ad.pdf</v>
      </c>
      <c r="AY79" s="284" t="s">
        <v>3154</v>
      </c>
    </row>
    <row r="80" spans="1:51" s="283" customFormat="1" ht="41.5" customHeight="1">
      <c r="A80" s="295">
        <v>72</v>
      </c>
      <c r="B80" s="294"/>
      <c r="C80" s="293"/>
      <c r="D80" s="292" t="s">
        <v>3149</v>
      </c>
      <c r="E80" s="291" t="str">
        <f t="shared" si="2"/>
        <v>川島　宏一</v>
      </c>
      <c r="F80" s="290" t="s">
        <v>3596</v>
      </c>
      <c r="G80" s="289" t="s">
        <v>2664</v>
      </c>
      <c r="H80" s="289" t="s">
        <v>2663</v>
      </c>
      <c r="I80" s="289" t="s">
        <v>2663</v>
      </c>
      <c r="J80" s="289" t="s">
        <v>2663</v>
      </c>
      <c r="K80" s="289" t="s">
        <v>2663</v>
      </c>
      <c r="L80" s="289" t="s">
        <v>2663</v>
      </c>
      <c r="M80" s="289" t="s">
        <v>2664</v>
      </c>
      <c r="N80" s="289"/>
      <c r="O80" s="289"/>
      <c r="P80" s="289"/>
      <c r="Q80" s="289"/>
      <c r="R80" s="289"/>
      <c r="S80" s="289" t="s">
        <v>2664</v>
      </c>
      <c r="T80" s="289"/>
      <c r="U80" s="289"/>
      <c r="V80" s="289"/>
      <c r="W80" s="289"/>
      <c r="X80" s="289"/>
      <c r="Y80" s="289"/>
      <c r="Z80" s="289"/>
      <c r="AA80" s="289"/>
      <c r="AB80" s="289"/>
      <c r="AC80" s="289" t="s">
        <v>2664</v>
      </c>
      <c r="AD80" s="289" t="s">
        <v>2664</v>
      </c>
      <c r="AE80" s="289"/>
      <c r="AF80" s="289"/>
      <c r="AG80" s="289" t="s">
        <v>2664</v>
      </c>
      <c r="AH80" s="289"/>
      <c r="AI80" s="289"/>
      <c r="AJ80" s="289"/>
      <c r="AK80" s="289"/>
      <c r="AL80" s="289"/>
      <c r="AM80" s="289"/>
      <c r="AN80" s="289"/>
      <c r="AO80" s="289"/>
      <c r="AP80" s="288"/>
      <c r="AQ80" s="287"/>
      <c r="AR80" s="287"/>
      <c r="AS80" s="287"/>
      <c r="AT80" s="287"/>
      <c r="AU80" s="287"/>
      <c r="AV80" s="287"/>
      <c r="AW80" s="286" t="s">
        <v>3148</v>
      </c>
      <c r="AX80" s="285" t="str">
        <f t="shared" si="3"/>
        <v>https://www.r-ict-advisor.jp/prom/chiiki_adviser/R7_profile/061_2025_ad.pdf</v>
      </c>
      <c r="AY80" s="284" t="s">
        <v>3150</v>
      </c>
    </row>
    <row r="81" spans="1:51" s="283" customFormat="1" ht="41.5" customHeight="1">
      <c r="A81" s="295">
        <v>73</v>
      </c>
      <c r="B81" s="294"/>
      <c r="C81" s="293"/>
      <c r="D81" s="292" t="s">
        <v>3146</v>
      </c>
      <c r="E81" s="291" t="str">
        <f t="shared" si="2"/>
        <v>菊地　俊延</v>
      </c>
      <c r="F81" s="290" t="s">
        <v>3597</v>
      </c>
      <c r="G81" s="289" t="s">
        <v>2664</v>
      </c>
      <c r="H81" s="289" t="s">
        <v>2664</v>
      </c>
      <c r="I81" s="289" t="s">
        <v>2664</v>
      </c>
      <c r="J81" s="289" t="s">
        <v>2664</v>
      </c>
      <c r="K81" s="289" t="s">
        <v>2664</v>
      </c>
      <c r="L81" s="289"/>
      <c r="M81" s="289"/>
      <c r="N81" s="289" t="s">
        <v>2663</v>
      </c>
      <c r="O81" s="289" t="s">
        <v>2664</v>
      </c>
      <c r="P81" s="289" t="s">
        <v>2663</v>
      </c>
      <c r="Q81" s="289" t="s">
        <v>2663</v>
      </c>
      <c r="R81" s="289" t="s">
        <v>2663</v>
      </c>
      <c r="S81" s="289"/>
      <c r="T81" s="289" t="s">
        <v>2663</v>
      </c>
      <c r="U81" s="289" t="s">
        <v>2663</v>
      </c>
      <c r="V81" s="289" t="s">
        <v>2663</v>
      </c>
      <c r="W81" s="289" t="s">
        <v>2663</v>
      </c>
      <c r="X81" s="289" t="s">
        <v>2664</v>
      </c>
      <c r="Y81" s="289" t="s">
        <v>2663</v>
      </c>
      <c r="Z81" s="289" t="s">
        <v>2664</v>
      </c>
      <c r="AA81" s="289" t="s">
        <v>2663</v>
      </c>
      <c r="AB81" s="289" t="s">
        <v>2663</v>
      </c>
      <c r="AC81" s="289" t="s">
        <v>2663</v>
      </c>
      <c r="AD81" s="289" t="s">
        <v>2663</v>
      </c>
      <c r="AE81" s="289" t="s">
        <v>2663</v>
      </c>
      <c r="AF81" s="289" t="s">
        <v>2663</v>
      </c>
      <c r="AG81" s="289" t="s">
        <v>2663</v>
      </c>
      <c r="AH81" s="289" t="s">
        <v>2663</v>
      </c>
      <c r="AI81" s="289" t="s">
        <v>2663</v>
      </c>
      <c r="AJ81" s="289" t="s">
        <v>2663</v>
      </c>
      <c r="AK81" s="289" t="s">
        <v>2663</v>
      </c>
      <c r="AL81" s="289" t="s">
        <v>2663</v>
      </c>
      <c r="AM81" s="289" t="s">
        <v>2664</v>
      </c>
      <c r="AN81" s="289" t="s">
        <v>2663</v>
      </c>
      <c r="AO81" s="289" t="s">
        <v>2663</v>
      </c>
      <c r="AP81" s="288"/>
      <c r="AQ81" s="287"/>
      <c r="AR81" s="287"/>
      <c r="AS81" s="287"/>
      <c r="AT81" s="287"/>
      <c r="AU81" s="287"/>
      <c r="AV81" s="287"/>
      <c r="AW81" s="286" t="s">
        <v>3145</v>
      </c>
      <c r="AX81" s="285" t="str">
        <f t="shared" si="3"/>
        <v>https://www.r-ict-advisor.jp/prom/chiiki_adviser/R7_profile/062_2025_ad.pdf</v>
      </c>
      <c r="AY81" s="284" t="s">
        <v>3147</v>
      </c>
    </row>
    <row r="82" spans="1:51" s="283" customFormat="1" ht="41.5" customHeight="1">
      <c r="A82" s="295">
        <v>74</v>
      </c>
      <c r="B82" s="294"/>
      <c r="C82" s="293"/>
      <c r="D82" s="292" t="s">
        <v>3143</v>
      </c>
      <c r="E82" s="291" t="str">
        <f t="shared" si="2"/>
        <v>岸本　晃</v>
      </c>
      <c r="F82" s="357" t="s">
        <v>3142</v>
      </c>
      <c r="G82" s="289" t="s">
        <v>2664</v>
      </c>
      <c r="H82" s="289"/>
      <c r="I82" s="289" t="s">
        <v>2664</v>
      </c>
      <c r="J82" s="289"/>
      <c r="K82" s="289"/>
      <c r="L82" s="289"/>
      <c r="M82" s="289"/>
      <c r="N82" s="289"/>
      <c r="O82" s="289"/>
      <c r="P82" s="289"/>
      <c r="Q82" s="289" t="s">
        <v>2664</v>
      </c>
      <c r="R82" s="289"/>
      <c r="S82" s="289" t="s">
        <v>2664</v>
      </c>
      <c r="T82" s="289"/>
      <c r="U82" s="289"/>
      <c r="V82" s="289"/>
      <c r="W82" s="289"/>
      <c r="X82" s="289" t="s">
        <v>2664</v>
      </c>
      <c r="Y82" s="289" t="s">
        <v>2664</v>
      </c>
      <c r="Z82" s="289" t="s">
        <v>2663</v>
      </c>
      <c r="AA82" s="289"/>
      <c r="AB82" s="289"/>
      <c r="AC82" s="289" t="s">
        <v>2664</v>
      </c>
      <c r="AD82" s="289" t="s">
        <v>2664</v>
      </c>
      <c r="AE82" s="289" t="s">
        <v>2664</v>
      </c>
      <c r="AF82" s="289"/>
      <c r="AG82" s="289"/>
      <c r="AH82" s="289" t="s">
        <v>2664</v>
      </c>
      <c r="AI82" s="289"/>
      <c r="AJ82" s="289"/>
      <c r="AK82" s="289"/>
      <c r="AL82" s="289"/>
      <c r="AM82" s="289" t="s">
        <v>2663</v>
      </c>
      <c r="AN82" s="289"/>
      <c r="AO82" s="289" t="s">
        <v>2663</v>
      </c>
      <c r="AP82" s="288"/>
      <c r="AQ82" s="287"/>
      <c r="AR82" s="287"/>
      <c r="AS82" s="287"/>
      <c r="AT82" s="287"/>
      <c r="AU82" s="287"/>
      <c r="AV82" s="287"/>
      <c r="AW82" s="286" t="s">
        <v>3141</v>
      </c>
      <c r="AX82" s="285" t="str">
        <f t="shared" si="3"/>
        <v>https://www.r-ict-advisor.jp/prom/chiiki_adviser/R7_profile/063_2025_ad.pdf</v>
      </c>
      <c r="AY82" s="284" t="s">
        <v>3144</v>
      </c>
    </row>
    <row r="83" spans="1:51" s="283" customFormat="1" ht="41.5" customHeight="1">
      <c r="A83" s="295">
        <v>75</v>
      </c>
      <c r="B83" s="294"/>
      <c r="C83" s="293"/>
      <c r="D83" s="292" t="s">
        <v>3139</v>
      </c>
      <c r="E83" s="291" t="str">
        <f t="shared" si="2"/>
        <v>喜多　耕一</v>
      </c>
      <c r="F83" s="290" t="s">
        <v>3598</v>
      </c>
      <c r="G83" s="289"/>
      <c r="H83" s="289"/>
      <c r="I83" s="289"/>
      <c r="J83" s="289"/>
      <c r="K83" s="289"/>
      <c r="L83" s="289" t="s">
        <v>2664</v>
      </c>
      <c r="M83" s="289"/>
      <c r="N83" s="289"/>
      <c r="O83" s="289"/>
      <c r="P83" s="289"/>
      <c r="Q83" s="289"/>
      <c r="R83" s="289"/>
      <c r="S83" s="289" t="s">
        <v>2663</v>
      </c>
      <c r="T83" s="289"/>
      <c r="U83" s="289"/>
      <c r="V83" s="289"/>
      <c r="W83" s="289"/>
      <c r="X83" s="289"/>
      <c r="Y83" s="289"/>
      <c r="Z83" s="289"/>
      <c r="AA83" s="289"/>
      <c r="AB83" s="289" t="s">
        <v>2663</v>
      </c>
      <c r="AC83" s="289"/>
      <c r="AD83" s="289"/>
      <c r="AE83" s="289"/>
      <c r="AF83" s="289"/>
      <c r="AG83" s="289"/>
      <c r="AH83" s="289"/>
      <c r="AI83" s="289"/>
      <c r="AJ83" s="289"/>
      <c r="AK83" s="289"/>
      <c r="AL83" s="289"/>
      <c r="AM83" s="289"/>
      <c r="AN83" s="289"/>
      <c r="AO83" s="289" t="s">
        <v>2664</v>
      </c>
      <c r="AP83" s="288"/>
      <c r="AQ83" s="287"/>
      <c r="AR83" s="287"/>
      <c r="AS83" s="287"/>
      <c r="AT83" s="287"/>
      <c r="AU83" s="287"/>
      <c r="AV83" s="287"/>
      <c r="AW83" s="286" t="s">
        <v>3138</v>
      </c>
      <c r="AX83" s="285" t="str">
        <f t="shared" si="3"/>
        <v>https://www.r-ict-advisor.jp/prom/chiiki_adviser/R7_profile/064_2025_ad.pdf</v>
      </c>
      <c r="AY83" s="284" t="s">
        <v>3140</v>
      </c>
    </row>
    <row r="84" spans="1:51" s="283" customFormat="1" ht="41.5" customHeight="1">
      <c r="A84" s="295">
        <v>76</v>
      </c>
      <c r="B84" s="294"/>
      <c r="C84" s="293"/>
      <c r="D84" s="292" t="s">
        <v>3136</v>
      </c>
      <c r="E84" s="291" t="str">
        <f t="shared" si="2"/>
        <v>北岡　有喜</v>
      </c>
      <c r="F84" s="290" t="s">
        <v>3599</v>
      </c>
      <c r="G84" s="289"/>
      <c r="H84" s="289"/>
      <c r="I84" s="289"/>
      <c r="J84" s="289"/>
      <c r="K84" s="289" t="s">
        <v>2664</v>
      </c>
      <c r="L84" s="289"/>
      <c r="M84" s="289"/>
      <c r="N84" s="289" t="s">
        <v>2664</v>
      </c>
      <c r="O84" s="289" t="s">
        <v>2664</v>
      </c>
      <c r="P84" s="289" t="s">
        <v>2664</v>
      </c>
      <c r="Q84" s="289" t="s">
        <v>2664</v>
      </c>
      <c r="R84" s="289" t="s">
        <v>2664</v>
      </c>
      <c r="S84" s="289" t="s">
        <v>2664</v>
      </c>
      <c r="T84" s="289" t="s">
        <v>2664</v>
      </c>
      <c r="U84" s="289"/>
      <c r="V84" s="289" t="s">
        <v>2664</v>
      </c>
      <c r="W84" s="289"/>
      <c r="X84" s="289" t="s">
        <v>2664</v>
      </c>
      <c r="Y84" s="289" t="s">
        <v>2664</v>
      </c>
      <c r="Z84" s="289" t="s">
        <v>2664</v>
      </c>
      <c r="AA84" s="289" t="s">
        <v>2664</v>
      </c>
      <c r="AB84" s="289"/>
      <c r="AC84" s="289" t="s">
        <v>2664</v>
      </c>
      <c r="AD84" s="289"/>
      <c r="AE84" s="289" t="s">
        <v>2664</v>
      </c>
      <c r="AF84" s="289" t="s">
        <v>2664</v>
      </c>
      <c r="AG84" s="289" t="s">
        <v>2664</v>
      </c>
      <c r="AH84" s="289" t="s">
        <v>2664</v>
      </c>
      <c r="AI84" s="289"/>
      <c r="AJ84" s="289" t="s">
        <v>2664</v>
      </c>
      <c r="AK84" s="289" t="s">
        <v>2664</v>
      </c>
      <c r="AL84" s="289" t="s">
        <v>2664</v>
      </c>
      <c r="AM84" s="289" t="s">
        <v>2664</v>
      </c>
      <c r="AN84" s="289" t="s">
        <v>2664</v>
      </c>
      <c r="AO84" s="289"/>
      <c r="AP84" s="288"/>
      <c r="AQ84" s="287"/>
      <c r="AR84" s="287"/>
      <c r="AS84" s="287"/>
      <c r="AT84" s="287"/>
      <c r="AU84" s="287"/>
      <c r="AV84" s="287"/>
      <c r="AW84" s="286" t="s">
        <v>3135</v>
      </c>
      <c r="AX84" s="285" t="str">
        <f t="shared" si="3"/>
        <v>https://www.r-ict-advisor.jp/prom/chiiki_adviser/R7_profile/065_2025_ad.pdf</v>
      </c>
      <c r="AY84" s="284" t="s">
        <v>3482</v>
      </c>
    </row>
    <row r="85" spans="1:51" s="283" customFormat="1" ht="41.5" customHeight="1">
      <c r="A85" s="295">
        <v>77</v>
      </c>
      <c r="B85" s="294"/>
      <c r="C85" s="293"/>
      <c r="D85" s="292" t="s">
        <v>3133</v>
      </c>
      <c r="E85" s="291" t="str">
        <f t="shared" si="2"/>
        <v>木下　克己</v>
      </c>
      <c r="F85" s="290" t="s">
        <v>3600</v>
      </c>
      <c r="G85" s="289"/>
      <c r="H85" s="289" t="s">
        <v>2664</v>
      </c>
      <c r="I85" s="289"/>
      <c r="J85" s="289" t="s">
        <v>2664</v>
      </c>
      <c r="K85" s="289"/>
      <c r="L85" s="289" t="s">
        <v>2664</v>
      </c>
      <c r="M85" s="289" t="s">
        <v>2664</v>
      </c>
      <c r="N85" s="289" t="s">
        <v>2663</v>
      </c>
      <c r="O85" s="289"/>
      <c r="P85" s="289"/>
      <c r="Q85" s="289"/>
      <c r="R85" s="289"/>
      <c r="S85" s="289" t="s">
        <v>2663</v>
      </c>
      <c r="T85" s="289"/>
      <c r="U85" s="289"/>
      <c r="V85" s="289"/>
      <c r="W85" s="289"/>
      <c r="X85" s="289" t="s">
        <v>2663</v>
      </c>
      <c r="Y85" s="289"/>
      <c r="Z85" s="289"/>
      <c r="AA85" s="289"/>
      <c r="AB85" s="289"/>
      <c r="AC85" s="289"/>
      <c r="AD85" s="289"/>
      <c r="AE85" s="289"/>
      <c r="AF85" s="289"/>
      <c r="AG85" s="289" t="s">
        <v>2664</v>
      </c>
      <c r="AH85" s="289"/>
      <c r="AI85" s="289"/>
      <c r="AJ85" s="289" t="s">
        <v>2663</v>
      </c>
      <c r="AK85" s="289" t="s">
        <v>2663</v>
      </c>
      <c r="AL85" s="289"/>
      <c r="AM85" s="289"/>
      <c r="AN85" s="289" t="s">
        <v>2663</v>
      </c>
      <c r="AO85" s="289"/>
      <c r="AP85" s="288"/>
      <c r="AQ85" s="287"/>
      <c r="AR85" s="287"/>
      <c r="AS85" s="287"/>
      <c r="AT85" s="287"/>
      <c r="AU85" s="287"/>
      <c r="AV85" s="287"/>
      <c r="AW85" s="286" t="s">
        <v>3132</v>
      </c>
      <c r="AX85" s="285" t="str">
        <f t="shared" si="3"/>
        <v>https://www.r-ict-advisor.jp/prom/chiiki_adviser/R7_profile/066_2025_ad.pdf</v>
      </c>
      <c r="AY85" s="284" t="s">
        <v>3137</v>
      </c>
    </row>
    <row r="86" spans="1:51" s="283" customFormat="1" ht="41.5" customHeight="1">
      <c r="A86" s="295">
        <v>78</v>
      </c>
      <c r="B86" s="294"/>
      <c r="C86" s="293"/>
      <c r="D86" s="292" t="s">
        <v>3130</v>
      </c>
      <c r="E86" s="291" t="str">
        <f t="shared" si="2"/>
        <v>清瀬　由香</v>
      </c>
      <c r="F86" s="290" t="s">
        <v>3601</v>
      </c>
      <c r="G86" s="289" t="s">
        <v>2663</v>
      </c>
      <c r="H86" s="289" t="s">
        <v>2663</v>
      </c>
      <c r="I86" s="289" t="s">
        <v>2663</v>
      </c>
      <c r="J86" s="289"/>
      <c r="K86" s="289" t="s">
        <v>2663</v>
      </c>
      <c r="L86" s="289" t="s">
        <v>2663</v>
      </c>
      <c r="M86" s="289" t="s">
        <v>2663</v>
      </c>
      <c r="N86" s="289"/>
      <c r="O86" s="289" t="s">
        <v>2663</v>
      </c>
      <c r="P86" s="289"/>
      <c r="Q86" s="289" t="s">
        <v>2663</v>
      </c>
      <c r="R86" s="289"/>
      <c r="S86" s="289" t="s">
        <v>2663</v>
      </c>
      <c r="T86" s="289"/>
      <c r="U86" s="289"/>
      <c r="V86" s="289"/>
      <c r="W86" s="289"/>
      <c r="X86" s="289" t="s">
        <v>2664</v>
      </c>
      <c r="Y86" s="289" t="s">
        <v>2664</v>
      </c>
      <c r="Z86" s="289" t="s">
        <v>2664</v>
      </c>
      <c r="AA86" s="289"/>
      <c r="AB86" s="289" t="s">
        <v>2663</v>
      </c>
      <c r="AC86" s="289" t="s">
        <v>2663</v>
      </c>
      <c r="AD86" s="289" t="s">
        <v>2663</v>
      </c>
      <c r="AE86" s="289" t="s">
        <v>2663</v>
      </c>
      <c r="AF86" s="289"/>
      <c r="AG86" s="289"/>
      <c r="AH86" s="289" t="s">
        <v>2663</v>
      </c>
      <c r="AI86" s="289"/>
      <c r="AJ86" s="289"/>
      <c r="AK86" s="289"/>
      <c r="AL86" s="289"/>
      <c r="AM86" s="289"/>
      <c r="AN86" s="289"/>
      <c r="AO86" s="289"/>
      <c r="AP86" s="288"/>
      <c r="AQ86" s="287"/>
      <c r="AR86" s="287"/>
      <c r="AS86" s="287"/>
      <c r="AT86" s="287"/>
      <c r="AU86" s="287"/>
      <c r="AV86" s="287"/>
      <c r="AW86" s="286" t="s">
        <v>3129</v>
      </c>
      <c r="AX86" s="285" t="str">
        <f t="shared" si="3"/>
        <v>https://www.r-ict-advisor.jp/prom/chiiki_adviser/R7_profile/067_2025_ad.pdf</v>
      </c>
      <c r="AY86" s="284" t="s">
        <v>3134</v>
      </c>
    </row>
    <row r="87" spans="1:51" s="283" customFormat="1" ht="41.5" customHeight="1">
      <c r="A87" s="295">
        <v>79</v>
      </c>
      <c r="B87" s="294"/>
      <c r="C87" s="293"/>
      <c r="D87" s="292" t="s">
        <v>3127</v>
      </c>
      <c r="E87" s="291" t="str">
        <f t="shared" si="2"/>
        <v>桐原　光洋</v>
      </c>
      <c r="F87" s="290" t="s">
        <v>3602</v>
      </c>
      <c r="G87" s="289" t="s">
        <v>2664</v>
      </c>
      <c r="H87" s="289" t="s">
        <v>2664</v>
      </c>
      <c r="I87" s="289" t="s">
        <v>2663</v>
      </c>
      <c r="J87" s="289" t="s">
        <v>2663</v>
      </c>
      <c r="K87" s="289" t="s">
        <v>2664</v>
      </c>
      <c r="L87" s="289"/>
      <c r="M87" s="289" t="s">
        <v>2663</v>
      </c>
      <c r="N87" s="289" t="s">
        <v>2663</v>
      </c>
      <c r="O87" s="289" t="s">
        <v>2663</v>
      </c>
      <c r="P87" s="289"/>
      <c r="Q87" s="289" t="s">
        <v>2663</v>
      </c>
      <c r="R87" s="289"/>
      <c r="S87" s="289" t="s">
        <v>2664</v>
      </c>
      <c r="T87" s="289" t="s">
        <v>2663</v>
      </c>
      <c r="U87" s="289"/>
      <c r="V87" s="289" t="s">
        <v>2663</v>
      </c>
      <c r="W87" s="289"/>
      <c r="X87" s="289"/>
      <c r="Y87" s="289"/>
      <c r="Z87" s="289"/>
      <c r="AA87" s="289" t="s">
        <v>2663</v>
      </c>
      <c r="AB87" s="289"/>
      <c r="AC87" s="289" t="s">
        <v>2663</v>
      </c>
      <c r="AD87" s="289" t="s">
        <v>2663</v>
      </c>
      <c r="AE87" s="289" t="s">
        <v>2663</v>
      </c>
      <c r="AF87" s="289" t="s">
        <v>2663</v>
      </c>
      <c r="AG87" s="289" t="s">
        <v>2663</v>
      </c>
      <c r="AH87" s="289" t="s">
        <v>2663</v>
      </c>
      <c r="AI87" s="289"/>
      <c r="AJ87" s="289" t="s">
        <v>2663</v>
      </c>
      <c r="AK87" s="289" t="s">
        <v>2663</v>
      </c>
      <c r="AL87" s="289" t="s">
        <v>2663</v>
      </c>
      <c r="AM87" s="289" t="s">
        <v>2664</v>
      </c>
      <c r="AN87" s="289" t="s">
        <v>2663</v>
      </c>
      <c r="AO87" s="289"/>
      <c r="AP87" s="288"/>
      <c r="AQ87" s="287"/>
      <c r="AR87" s="287"/>
      <c r="AS87" s="287"/>
      <c r="AT87" s="287"/>
      <c r="AU87" s="287"/>
      <c r="AV87" s="287"/>
      <c r="AW87" s="286" t="s">
        <v>3126</v>
      </c>
      <c r="AX87" s="285" t="str">
        <f t="shared" si="3"/>
        <v>https://www.r-ict-advisor.jp/prom/chiiki_adviser/R7_profile/068_2025_ad.pdf</v>
      </c>
      <c r="AY87" s="284" t="s">
        <v>3131</v>
      </c>
    </row>
    <row r="88" spans="1:51" s="283" customFormat="1" ht="41.5" customHeight="1">
      <c r="A88" s="295">
        <v>80</v>
      </c>
      <c r="B88" s="294"/>
      <c r="C88" s="293"/>
      <c r="D88" s="292" t="s">
        <v>3124</v>
      </c>
      <c r="E88" s="291" t="str">
        <f t="shared" si="2"/>
        <v>日下　光</v>
      </c>
      <c r="F88" s="357" t="s">
        <v>3123</v>
      </c>
      <c r="G88" s="289"/>
      <c r="H88" s="289"/>
      <c r="I88" s="289"/>
      <c r="J88" s="289"/>
      <c r="K88" s="289"/>
      <c r="L88" s="289"/>
      <c r="M88" s="289"/>
      <c r="N88" s="289"/>
      <c r="O88" s="289"/>
      <c r="P88" s="289"/>
      <c r="Q88" s="289"/>
      <c r="R88" s="289"/>
      <c r="S88" s="289"/>
      <c r="T88" s="289" t="s">
        <v>2664</v>
      </c>
      <c r="U88" s="289"/>
      <c r="V88" s="289"/>
      <c r="W88" s="289"/>
      <c r="X88" s="289"/>
      <c r="Y88" s="289"/>
      <c r="Z88" s="289"/>
      <c r="AA88" s="289"/>
      <c r="AB88" s="289"/>
      <c r="AC88" s="289"/>
      <c r="AD88" s="289"/>
      <c r="AE88" s="289"/>
      <c r="AF88" s="289"/>
      <c r="AG88" s="289" t="s">
        <v>2664</v>
      </c>
      <c r="AH88" s="289"/>
      <c r="AI88" s="289"/>
      <c r="AJ88" s="289"/>
      <c r="AK88" s="289" t="s">
        <v>2664</v>
      </c>
      <c r="AL88" s="289"/>
      <c r="AM88" s="289"/>
      <c r="AN88" s="289"/>
      <c r="AO88" s="289"/>
      <c r="AP88" s="288"/>
      <c r="AQ88" s="287"/>
      <c r="AR88" s="287"/>
      <c r="AS88" s="287"/>
      <c r="AT88" s="287"/>
      <c r="AU88" s="287"/>
      <c r="AV88" s="287"/>
      <c r="AW88" s="286" t="s">
        <v>3122</v>
      </c>
      <c r="AX88" s="285" t="str">
        <f t="shared" si="3"/>
        <v>https://www.r-ict-advisor.jp/prom/chiiki_adviser/R7_profile/069_2025_ad.pdf</v>
      </c>
      <c r="AY88" s="284" t="s">
        <v>3128</v>
      </c>
    </row>
    <row r="89" spans="1:51" s="283" customFormat="1" ht="41.5" customHeight="1">
      <c r="A89" s="295">
        <v>81</v>
      </c>
      <c r="B89" s="294"/>
      <c r="C89" s="293"/>
      <c r="D89" s="292" t="s">
        <v>3120</v>
      </c>
      <c r="E89" s="291" t="str">
        <f t="shared" si="2"/>
        <v>栗城　和也</v>
      </c>
      <c r="F89" s="290" t="s">
        <v>3603</v>
      </c>
      <c r="G89" s="289" t="s">
        <v>2664</v>
      </c>
      <c r="H89" s="289" t="s">
        <v>2664</v>
      </c>
      <c r="I89" s="289" t="s">
        <v>2664</v>
      </c>
      <c r="J89" s="289" t="s">
        <v>2663</v>
      </c>
      <c r="K89" s="289" t="s">
        <v>2664</v>
      </c>
      <c r="L89" s="289"/>
      <c r="M89" s="289"/>
      <c r="N89" s="289" t="s">
        <v>2663</v>
      </c>
      <c r="O89" s="289" t="s">
        <v>2663</v>
      </c>
      <c r="P89" s="289" t="s">
        <v>2664</v>
      </c>
      <c r="Q89" s="289" t="s">
        <v>2664</v>
      </c>
      <c r="R89" s="289" t="s">
        <v>2664</v>
      </c>
      <c r="S89" s="289" t="s">
        <v>2664</v>
      </c>
      <c r="T89" s="289" t="s">
        <v>2663</v>
      </c>
      <c r="U89" s="289"/>
      <c r="V89" s="289" t="s">
        <v>2663</v>
      </c>
      <c r="W89" s="289"/>
      <c r="X89" s="289" t="s">
        <v>2663</v>
      </c>
      <c r="Y89" s="289" t="s">
        <v>2663</v>
      </c>
      <c r="Z89" s="289" t="s">
        <v>2663</v>
      </c>
      <c r="AA89" s="289" t="s">
        <v>2663</v>
      </c>
      <c r="AB89" s="289" t="s">
        <v>2663</v>
      </c>
      <c r="AC89" s="289" t="s">
        <v>2663</v>
      </c>
      <c r="AD89" s="289" t="s">
        <v>2663</v>
      </c>
      <c r="AE89" s="289" t="s">
        <v>2663</v>
      </c>
      <c r="AF89" s="289" t="s">
        <v>2663</v>
      </c>
      <c r="AG89" s="289" t="s">
        <v>2663</v>
      </c>
      <c r="AH89" s="289" t="s">
        <v>2663</v>
      </c>
      <c r="AI89" s="289"/>
      <c r="AJ89" s="289"/>
      <c r="AK89" s="289" t="s">
        <v>2663</v>
      </c>
      <c r="AL89" s="289" t="s">
        <v>2663</v>
      </c>
      <c r="AM89" s="289"/>
      <c r="AN89" s="289" t="s">
        <v>2663</v>
      </c>
      <c r="AO89" s="289" t="s">
        <v>2663</v>
      </c>
      <c r="AP89" s="288"/>
      <c r="AQ89" s="287"/>
      <c r="AR89" s="287"/>
      <c r="AS89" s="287"/>
      <c r="AT89" s="287"/>
      <c r="AU89" s="287"/>
      <c r="AV89" s="287"/>
      <c r="AW89" s="286" t="s">
        <v>3119</v>
      </c>
      <c r="AX89" s="285" t="str">
        <f t="shared" si="3"/>
        <v>https://www.r-ict-advisor.jp/prom/chiiki_adviser/R7_profile/070_2025_ad.pdf</v>
      </c>
      <c r="AY89" s="284" t="s">
        <v>3125</v>
      </c>
    </row>
    <row r="90" spans="1:51" s="283" customFormat="1" ht="41.5" customHeight="1">
      <c r="A90" s="295">
        <v>82</v>
      </c>
      <c r="B90" s="294"/>
      <c r="C90" s="293"/>
      <c r="D90" s="292" t="s">
        <v>3117</v>
      </c>
      <c r="E90" s="291" t="str">
        <f t="shared" si="2"/>
        <v>黒木　信彦</v>
      </c>
      <c r="F90" s="290" t="s">
        <v>3604</v>
      </c>
      <c r="G90" s="289" t="s">
        <v>2663</v>
      </c>
      <c r="H90" s="289"/>
      <c r="I90" s="289"/>
      <c r="J90" s="289" t="s">
        <v>2663</v>
      </c>
      <c r="K90" s="289" t="s">
        <v>2663</v>
      </c>
      <c r="L90" s="289" t="s">
        <v>2663</v>
      </c>
      <c r="M90" s="289" t="s">
        <v>2663</v>
      </c>
      <c r="N90" s="289" t="s">
        <v>2663</v>
      </c>
      <c r="O90" s="289"/>
      <c r="P90" s="289"/>
      <c r="Q90" s="289"/>
      <c r="R90" s="289"/>
      <c r="S90" s="289"/>
      <c r="T90" s="289"/>
      <c r="U90" s="289"/>
      <c r="V90" s="289"/>
      <c r="W90" s="289"/>
      <c r="X90" s="289"/>
      <c r="Y90" s="289"/>
      <c r="Z90" s="289"/>
      <c r="AA90" s="289"/>
      <c r="AB90" s="289"/>
      <c r="AC90" s="289" t="s">
        <v>2663</v>
      </c>
      <c r="AD90" s="289"/>
      <c r="AE90" s="289"/>
      <c r="AF90" s="289" t="s">
        <v>2663</v>
      </c>
      <c r="AG90" s="289" t="s">
        <v>2663</v>
      </c>
      <c r="AH90" s="289" t="s">
        <v>2663</v>
      </c>
      <c r="AI90" s="289" t="s">
        <v>2663</v>
      </c>
      <c r="AJ90" s="289"/>
      <c r="AK90" s="289"/>
      <c r="AL90" s="289"/>
      <c r="AM90" s="289"/>
      <c r="AN90" s="289"/>
      <c r="AO90" s="289" t="s">
        <v>2663</v>
      </c>
      <c r="AP90" s="288"/>
      <c r="AQ90" s="287"/>
      <c r="AR90" s="287"/>
      <c r="AS90" s="287"/>
      <c r="AT90" s="287"/>
      <c r="AU90" s="287"/>
      <c r="AV90" s="287"/>
      <c r="AW90" s="286" t="s">
        <v>3116</v>
      </c>
      <c r="AX90" s="285" t="str">
        <f t="shared" si="3"/>
        <v>https://www.r-ict-advisor.jp/prom/chiiki_adviser/R7_profile/071_2025_ad.pdf</v>
      </c>
      <c r="AY90" s="284" t="s">
        <v>3121</v>
      </c>
    </row>
    <row r="91" spans="1:51" s="283" customFormat="1" ht="41.5" customHeight="1">
      <c r="A91" s="295">
        <v>83</v>
      </c>
      <c r="B91" s="294"/>
      <c r="C91" s="293"/>
      <c r="D91" s="292" t="s">
        <v>3114</v>
      </c>
      <c r="E91" s="291" t="str">
        <f t="shared" si="2"/>
        <v>小泉　勝志郎</v>
      </c>
      <c r="F91" s="290" t="s">
        <v>3605</v>
      </c>
      <c r="G91" s="289" t="s">
        <v>2663</v>
      </c>
      <c r="H91" s="289" t="s">
        <v>2663</v>
      </c>
      <c r="I91" s="289" t="s">
        <v>2663</v>
      </c>
      <c r="J91" s="289" t="s">
        <v>2663</v>
      </c>
      <c r="K91" s="289" t="s">
        <v>2663</v>
      </c>
      <c r="L91" s="289" t="s">
        <v>2664</v>
      </c>
      <c r="M91" s="289" t="s">
        <v>2663</v>
      </c>
      <c r="N91" s="289" t="s">
        <v>2664</v>
      </c>
      <c r="O91" s="289" t="s">
        <v>2664</v>
      </c>
      <c r="P91" s="289" t="s">
        <v>2663</v>
      </c>
      <c r="Q91" s="289" t="s">
        <v>2664</v>
      </c>
      <c r="R91" s="289" t="s">
        <v>2663</v>
      </c>
      <c r="S91" s="289" t="s">
        <v>2663</v>
      </c>
      <c r="T91" s="289"/>
      <c r="U91" s="289"/>
      <c r="V91" s="289" t="s">
        <v>2664</v>
      </c>
      <c r="W91" s="289"/>
      <c r="X91" s="289"/>
      <c r="Y91" s="289"/>
      <c r="Z91" s="289"/>
      <c r="AA91" s="289"/>
      <c r="AB91" s="289"/>
      <c r="AC91" s="289" t="s">
        <v>2664</v>
      </c>
      <c r="AD91" s="289" t="s">
        <v>2664</v>
      </c>
      <c r="AE91" s="289"/>
      <c r="AF91" s="289"/>
      <c r="AG91" s="289"/>
      <c r="AH91" s="289" t="s">
        <v>2664</v>
      </c>
      <c r="AI91" s="289" t="s">
        <v>2663</v>
      </c>
      <c r="AJ91" s="289"/>
      <c r="AK91" s="289"/>
      <c r="AL91" s="289"/>
      <c r="AM91" s="289"/>
      <c r="AN91" s="289" t="s">
        <v>2663</v>
      </c>
      <c r="AO91" s="289" t="s">
        <v>2664</v>
      </c>
      <c r="AP91" s="288"/>
      <c r="AQ91" s="287"/>
      <c r="AR91" s="287"/>
      <c r="AS91" s="287"/>
      <c r="AT91" s="287"/>
      <c r="AU91" s="287"/>
      <c r="AV91" s="287"/>
      <c r="AW91" s="286" t="s">
        <v>3113</v>
      </c>
      <c r="AX91" s="285" t="str">
        <f t="shared" si="3"/>
        <v>https://www.r-ict-advisor.jp/prom/chiiki_adviser/R7_profile/072_2025_ad.pdf</v>
      </c>
      <c r="AY91" s="284" t="s">
        <v>3118</v>
      </c>
    </row>
    <row r="92" spans="1:51" s="283" customFormat="1" ht="41.5" customHeight="1">
      <c r="A92" s="295">
        <v>84</v>
      </c>
      <c r="B92" s="294"/>
      <c r="C92" s="293"/>
      <c r="D92" s="292" t="s">
        <v>3111</v>
      </c>
      <c r="E92" s="291" t="str">
        <f t="shared" si="2"/>
        <v>小出　範幸</v>
      </c>
      <c r="F92" s="290" t="s">
        <v>3606</v>
      </c>
      <c r="G92" s="289"/>
      <c r="H92" s="289"/>
      <c r="I92" s="289"/>
      <c r="J92" s="289"/>
      <c r="K92" s="289"/>
      <c r="L92" s="289"/>
      <c r="M92" s="289"/>
      <c r="N92" s="289" t="s">
        <v>2663</v>
      </c>
      <c r="O92" s="289" t="s">
        <v>2663</v>
      </c>
      <c r="P92" s="289"/>
      <c r="Q92" s="289"/>
      <c r="R92" s="289"/>
      <c r="S92" s="289"/>
      <c r="T92" s="289"/>
      <c r="U92" s="289"/>
      <c r="V92" s="289"/>
      <c r="W92" s="289"/>
      <c r="X92" s="289"/>
      <c r="Y92" s="289"/>
      <c r="Z92" s="289"/>
      <c r="AA92" s="289"/>
      <c r="AB92" s="289" t="s">
        <v>2663</v>
      </c>
      <c r="AC92" s="289"/>
      <c r="AD92" s="289"/>
      <c r="AE92" s="289"/>
      <c r="AF92" s="289"/>
      <c r="AG92" s="289"/>
      <c r="AH92" s="289"/>
      <c r="AI92" s="289"/>
      <c r="AJ92" s="289"/>
      <c r="AK92" s="289"/>
      <c r="AL92" s="289"/>
      <c r="AM92" s="289"/>
      <c r="AN92" s="289"/>
      <c r="AO92" s="289"/>
      <c r="AP92" s="288"/>
      <c r="AQ92" s="287"/>
      <c r="AR92" s="287"/>
      <c r="AS92" s="287"/>
      <c r="AT92" s="287"/>
      <c r="AU92" s="287"/>
      <c r="AV92" s="287"/>
      <c r="AW92" s="286" t="s">
        <v>3110</v>
      </c>
      <c r="AX92" s="285" t="str">
        <f t="shared" si="3"/>
        <v>https://www.r-ict-advisor.jp/prom/chiiki_adviser/R7_profile/073_2025_ad.pdf</v>
      </c>
      <c r="AY92" s="284" t="s">
        <v>3115</v>
      </c>
    </row>
    <row r="93" spans="1:51" s="283" customFormat="1" ht="41.5" customHeight="1">
      <c r="A93" s="295">
        <v>85</v>
      </c>
      <c r="B93" s="294"/>
      <c r="C93" s="293"/>
      <c r="D93" s="292" t="s">
        <v>3515</v>
      </c>
      <c r="E93" s="291" t="str">
        <f t="shared" si="2"/>
        <v>小岩　正貴​</v>
      </c>
      <c r="F93" s="290" t="s">
        <v>3607</v>
      </c>
      <c r="G93" s="289" t="s">
        <v>2664</v>
      </c>
      <c r="H93" s="289" t="s">
        <v>2663</v>
      </c>
      <c r="I93" s="289" t="s">
        <v>2664</v>
      </c>
      <c r="J93" s="289" t="s">
        <v>2664</v>
      </c>
      <c r="K93" s="289"/>
      <c r="L93" s="289" t="s">
        <v>2663</v>
      </c>
      <c r="M93" s="289" t="s">
        <v>2663</v>
      </c>
      <c r="N93" s="289"/>
      <c r="O93" s="289"/>
      <c r="P93" s="289"/>
      <c r="Q93" s="289" t="s">
        <v>2663</v>
      </c>
      <c r="R93" s="289"/>
      <c r="S93" s="289"/>
      <c r="T93" s="289" t="s">
        <v>2663</v>
      </c>
      <c r="U93" s="289"/>
      <c r="V93" s="289"/>
      <c r="W93" s="289"/>
      <c r="X93" s="289"/>
      <c r="Y93" s="289"/>
      <c r="Z93" s="289" t="s">
        <v>2663</v>
      </c>
      <c r="AA93" s="289"/>
      <c r="AB93" s="289"/>
      <c r="AC93" s="289"/>
      <c r="AD93" s="289"/>
      <c r="AE93" s="289"/>
      <c r="AF93" s="289"/>
      <c r="AG93" s="289"/>
      <c r="AH93" s="289"/>
      <c r="AI93" s="289"/>
      <c r="AJ93" s="289"/>
      <c r="AK93" s="289"/>
      <c r="AL93" s="289"/>
      <c r="AM93" s="289"/>
      <c r="AN93" s="289"/>
      <c r="AO93" s="289"/>
      <c r="AP93" s="288"/>
      <c r="AQ93" s="287"/>
      <c r="AR93" s="287"/>
      <c r="AS93" s="287"/>
      <c r="AT93" s="287"/>
      <c r="AU93" s="287"/>
      <c r="AV93" s="287"/>
      <c r="AW93" s="286" t="s">
        <v>3455</v>
      </c>
      <c r="AX93" s="285" t="str">
        <f t="shared" si="3"/>
        <v>https://www.r-ict-advisor.jp/prom/chiiki_adviser/R7_profile/230_2025_ad.pdf</v>
      </c>
      <c r="AY93" s="284" t="s">
        <v>3483</v>
      </c>
    </row>
    <row r="94" spans="1:51" s="283" customFormat="1" ht="41.5" customHeight="1">
      <c r="A94" s="295">
        <v>86</v>
      </c>
      <c r="B94" s="294"/>
      <c r="C94" s="293"/>
      <c r="D94" s="292" t="s">
        <v>3108</v>
      </c>
      <c r="E94" s="291" t="str">
        <f t="shared" si="2"/>
        <v>甲田　恵子</v>
      </c>
      <c r="F94" s="357" t="s">
        <v>3107</v>
      </c>
      <c r="G94" s="289"/>
      <c r="H94" s="289"/>
      <c r="I94" s="289"/>
      <c r="J94" s="289"/>
      <c r="K94" s="289"/>
      <c r="L94" s="289"/>
      <c r="M94" s="289"/>
      <c r="N94" s="289"/>
      <c r="O94" s="289"/>
      <c r="P94" s="289"/>
      <c r="Q94" s="289"/>
      <c r="R94" s="289"/>
      <c r="S94" s="289"/>
      <c r="T94" s="289"/>
      <c r="U94" s="289"/>
      <c r="V94" s="289"/>
      <c r="W94" s="289"/>
      <c r="X94" s="289"/>
      <c r="Y94" s="289" t="s">
        <v>2664</v>
      </c>
      <c r="Z94" s="289"/>
      <c r="AA94" s="289"/>
      <c r="AB94" s="289"/>
      <c r="AC94" s="289" t="s">
        <v>2664</v>
      </c>
      <c r="AD94" s="289"/>
      <c r="AE94" s="289"/>
      <c r="AF94" s="289"/>
      <c r="AG94" s="289"/>
      <c r="AH94" s="289"/>
      <c r="AI94" s="289" t="s">
        <v>2664</v>
      </c>
      <c r="AJ94" s="289"/>
      <c r="AK94" s="289"/>
      <c r="AL94" s="289"/>
      <c r="AM94" s="289"/>
      <c r="AN94" s="289"/>
      <c r="AO94" s="289"/>
      <c r="AP94" s="288"/>
      <c r="AQ94" s="287"/>
      <c r="AR94" s="287"/>
      <c r="AS94" s="287"/>
      <c r="AT94" s="287"/>
      <c r="AU94" s="287"/>
      <c r="AV94" s="287"/>
      <c r="AW94" s="286" t="s">
        <v>3106</v>
      </c>
      <c r="AX94" s="285" t="str">
        <f t="shared" si="3"/>
        <v>https://www.r-ict-advisor.jp/prom/chiiki_adviser/R7_profile/074_2025_ad.pdf</v>
      </c>
      <c r="AY94" s="284" t="s">
        <v>3112</v>
      </c>
    </row>
    <row r="95" spans="1:51" s="283" customFormat="1" ht="41.5" customHeight="1">
      <c r="A95" s="295">
        <v>87</v>
      </c>
      <c r="B95" s="294"/>
      <c r="C95" s="293"/>
      <c r="D95" s="292" t="s">
        <v>3104</v>
      </c>
      <c r="E95" s="291" t="str">
        <f t="shared" si="2"/>
        <v>國領　二郎</v>
      </c>
      <c r="F95" s="290" t="s">
        <v>3608</v>
      </c>
      <c r="G95" s="289" t="s">
        <v>2664</v>
      </c>
      <c r="H95" s="289" t="s">
        <v>2664</v>
      </c>
      <c r="I95" s="289"/>
      <c r="J95" s="289" t="s">
        <v>2664</v>
      </c>
      <c r="K95" s="289"/>
      <c r="L95" s="289"/>
      <c r="M95" s="289" t="s">
        <v>2664</v>
      </c>
      <c r="N95" s="289"/>
      <c r="O95" s="289"/>
      <c r="P95" s="289" t="s">
        <v>2664</v>
      </c>
      <c r="Q95" s="289" t="s">
        <v>2664</v>
      </c>
      <c r="R95" s="289" t="s">
        <v>2664</v>
      </c>
      <c r="S95" s="289" t="s">
        <v>2664</v>
      </c>
      <c r="T95" s="289"/>
      <c r="U95" s="289"/>
      <c r="V95" s="289" t="s">
        <v>2664</v>
      </c>
      <c r="W95" s="289"/>
      <c r="X95" s="289"/>
      <c r="Y95" s="289"/>
      <c r="Z95" s="289" t="s">
        <v>2664</v>
      </c>
      <c r="AA95" s="289"/>
      <c r="AB95" s="289"/>
      <c r="AC95" s="289" t="s">
        <v>2664</v>
      </c>
      <c r="AD95" s="289" t="s">
        <v>2664</v>
      </c>
      <c r="AE95" s="289"/>
      <c r="AF95" s="289" t="s">
        <v>2664</v>
      </c>
      <c r="AG95" s="289" t="s">
        <v>2664</v>
      </c>
      <c r="AH95" s="289" t="s">
        <v>2664</v>
      </c>
      <c r="AI95" s="289" t="s">
        <v>2664</v>
      </c>
      <c r="AJ95" s="289"/>
      <c r="AK95" s="289" t="s">
        <v>2664</v>
      </c>
      <c r="AL95" s="289"/>
      <c r="AM95" s="289"/>
      <c r="AN95" s="289"/>
      <c r="AO95" s="289"/>
      <c r="AP95" s="288"/>
      <c r="AQ95" s="287"/>
      <c r="AR95" s="287"/>
      <c r="AS95" s="287"/>
      <c r="AT95" s="287"/>
      <c r="AU95" s="287"/>
      <c r="AV95" s="287"/>
      <c r="AW95" s="286" t="s">
        <v>3103</v>
      </c>
      <c r="AX95" s="285" t="str">
        <f t="shared" si="3"/>
        <v>https://www.r-ict-advisor.jp/prom/chiiki_adviser/R7_profile/075_2025_ad.pdf</v>
      </c>
      <c r="AY95" s="284" t="s">
        <v>3109</v>
      </c>
    </row>
    <row r="96" spans="1:51" s="283" customFormat="1" ht="41.5" customHeight="1">
      <c r="A96" s="295">
        <v>88</v>
      </c>
      <c r="B96" s="294"/>
      <c r="C96" s="293"/>
      <c r="D96" s="292" t="s">
        <v>3101</v>
      </c>
      <c r="E96" s="291" t="str">
        <f t="shared" si="2"/>
        <v>木暮　祐一</v>
      </c>
      <c r="F96" s="290" t="s">
        <v>3609</v>
      </c>
      <c r="G96" s="289" t="s">
        <v>2663</v>
      </c>
      <c r="H96" s="289" t="s">
        <v>2664</v>
      </c>
      <c r="I96" s="289" t="s">
        <v>2663</v>
      </c>
      <c r="J96" s="289"/>
      <c r="K96" s="289"/>
      <c r="L96" s="289"/>
      <c r="M96" s="289"/>
      <c r="N96" s="289" t="s">
        <v>2663</v>
      </c>
      <c r="O96" s="289" t="s">
        <v>2663</v>
      </c>
      <c r="P96" s="289" t="s">
        <v>2663</v>
      </c>
      <c r="Q96" s="289" t="s">
        <v>2663</v>
      </c>
      <c r="R96" s="289" t="s">
        <v>2663</v>
      </c>
      <c r="S96" s="289"/>
      <c r="T96" s="289"/>
      <c r="U96" s="289"/>
      <c r="V96" s="289" t="s">
        <v>2663</v>
      </c>
      <c r="W96" s="289"/>
      <c r="X96" s="289" t="s">
        <v>2663</v>
      </c>
      <c r="Y96" s="289"/>
      <c r="Z96" s="289" t="s">
        <v>2663</v>
      </c>
      <c r="AA96" s="289" t="s">
        <v>2664</v>
      </c>
      <c r="AB96" s="289"/>
      <c r="AC96" s="289" t="s">
        <v>2663</v>
      </c>
      <c r="AD96" s="289" t="s">
        <v>2663</v>
      </c>
      <c r="AE96" s="289" t="s">
        <v>2663</v>
      </c>
      <c r="AF96" s="289"/>
      <c r="AG96" s="289" t="s">
        <v>2663</v>
      </c>
      <c r="AH96" s="289" t="s">
        <v>2663</v>
      </c>
      <c r="AI96" s="289"/>
      <c r="AJ96" s="289"/>
      <c r="AK96" s="289"/>
      <c r="AL96" s="289"/>
      <c r="AM96" s="289"/>
      <c r="AN96" s="289"/>
      <c r="AO96" s="289"/>
      <c r="AP96" s="288"/>
      <c r="AQ96" s="287"/>
      <c r="AR96" s="287"/>
      <c r="AS96" s="287"/>
      <c r="AT96" s="287"/>
      <c r="AU96" s="287"/>
      <c r="AV96" s="287"/>
      <c r="AW96" s="286" t="s">
        <v>3100</v>
      </c>
      <c r="AX96" s="285" t="str">
        <f t="shared" si="3"/>
        <v>https://www.r-ict-advisor.jp/prom/chiiki_adviser/R7_profile/076_2025_ad.pdf</v>
      </c>
      <c r="AY96" s="284" t="s">
        <v>3105</v>
      </c>
    </row>
    <row r="97" spans="1:51" s="283" customFormat="1" ht="41.5" customHeight="1">
      <c r="A97" s="295">
        <v>89</v>
      </c>
      <c r="B97" s="294"/>
      <c r="C97" s="293"/>
      <c r="D97" s="292" t="s">
        <v>3098</v>
      </c>
      <c r="E97" s="291" t="str">
        <f t="shared" si="2"/>
        <v>小塩　篤史</v>
      </c>
      <c r="F97" s="290" t="s">
        <v>3610</v>
      </c>
      <c r="G97" s="289" t="s">
        <v>2664</v>
      </c>
      <c r="H97" s="289" t="s">
        <v>2664</v>
      </c>
      <c r="I97" s="289"/>
      <c r="J97" s="289" t="s">
        <v>2663</v>
      </c>
      <c r="K97" s="289"/>
      <c r="L97" s="289" t="s">
        <v>2664</v>
      </c>
      <c r="M97" s="289" t="s">
        <v>2664</v>
      </c>
      <c r="N97" s="289" t="s">
        <v>2664</v>
      </c>
      <c r="O97" s="289" t="s">
        <v>2664</v>
      </c>
      <c r="P97" s="289"/>
      <c r="Q97" s="289"/>
      <c r="R97" s="289"/>
      <c r="S97" s="289"/>
      <c r="T97" s="289"/>
      <c r="U97" s="289"/>
      <c r="V97" s="289" t="s">
        <v>2664</v>
      </c>
      <c r="W97" s="289"/>
      <c r="X97" s="289"/>
      <c r="Y97" s="289"/>
      <c r="Z97" s="289"/>
      <c r="AA97" s="289" t="s">
        <v>2664</v>
      </c>
      <c r="AB97" s="289"/>
      <c r="AC97" s="289" t="s">
        <v>2664</v>
      </c>
      <c r="AD97" s="289" t="s">
        <v>2664</v>
      </c>
      <c r="AE97" s="289" t="s">
        <v>2663</v>
      </c>
      <c r="AF97" s="289" t="s">
        <v>2663</v>
      </c>
      <c r="AG97" s="289" t="s">
        <v>2664</v>
      </c>
      <c r="AH97" s="289"/>
      <c r="AI97" s="289"/>
      <c r="AJ97" s="289"/>
      <c r="AK97" s="289"/>
      <c r="AL97" s="289"/>
      <c r="AM97" s="289"/>
      <c r="AN97" s="289"/>
      <c r="AO97" s="289"/>
      <c r="AP97" s="288"/>
      <c r="AQ97" s="287"/>
      <c r="AR97" s="287"/>
      <c r="AS97" s="287"/>
      <c r="AT97" s="287"/>
      <c r="AU97" s="287"/>
      <c r="AV97" s="287"/>
      <c r="AW97" s="286" t="s">
        <v>3097</v>
      </c>
      <c r="AX97" s="285" t="str">
        <f t="shared" si="3"/>
        <v>https://www.r-ict-advisor.jp/prom/chiiki_adviser/R7_profile/077_2025_ad.pdf</v>
      </c>
      <c r="AY97" s="284" t="s">
        <v>3102</v>
      </c>
    </row>
    <row r="98" spans="1:51" s="283" customFormat="1" ht="41.5" customHeight="1">
      <c r="A98" s="295">
        <v>90</v>
      </c>
      <c r="B98" s="294"/>
      <c r="C98" s="293"/>
      <c r="D98" s="292" t="s">
        <v>3096</v>
      </c>
      <c r="E98" s="291" t="str">
        <f t="shared" si="2"/>
        <v>児玉　知浩</v>
      </c>
      <c r="F98" s="290" t="s">
        <v>3095</v>
      </c>
      <c r="G98" s="289"/>
      <c r="H98" s="289"/>
      <c r="I98" s="289" t="s">
        <v>2663</v>
      </c>
      <c r="J98" s="289"/>
      <c r="K98" s="289" t="s">
        <v>2663</v>
      </c>
      <c r="L98" s="289"/>
      <c r="M98" s="289"/>
      <c r="N98" s="289"/>
      <c r="O98" s="289"/>
      <c r="P98" s="289"/>
      <c r="Q98" s="289"/>
      <c r="R98" s="289"/>
      <c r="S98" s="289" t="s">
        <v>2663</v>
      </c>
      <c r="T98" s="289"/>
      <c r="U98" s="289"/>
      <c r="V98" s="289"/>
      <c r="W98" s="289"/>
      <c r="X98" s="289"/>
      <c r="Y98" s="289"/>
      <c r="Z98" s="289"/>
      <c r="AA98" s="289"/>
      <c r="AB98" s="289"/>
      <c r="AC98" s="289" t="s">
        <v>2663</v>
      </c>
      <c r="AD98" s="289" t="s">
        <v>2681</v>
      </c>
      <c r="AE98" s="289" t="s">
        <v>2663</v>
      </c>
      <c r="AF98" s="289"/>
      <c r="AG98" s="289" t="s">
        <v>2663</v>
      </c>
      <c r="AH98" s="289" t="s">
        <v>2663</v>
      </c>
      <c r="AI98" s="289" t="s">
        <v>2663</v>
      </c>
      <c r="AJ98" s="289"/>
      <c r="AK98" s="289"/>
      <c r="AL98" s="289"/>
      <c r="AM98" s="289"/>
      <c r="AN98" s="289"/>
      <c r="AO98" s="289"/>
      <c r="AP98" s="288"/>
      <c r="AQ98" s="287"/>
      <c r="AR98" s="287"/>
      <c r="AS98" s="287"/>
      <c r="AT98" s="287"/>
      <c r="AU98" s="287"/>
      <c r="AV98" s="287"/>
      <c r="AW98" s="286" t="s">
        <v>3094</v>
      </c>
      <c r="AX98" s="285" t="str">
        <f t="shared" si="3"/>
        <v>https://www.r-ict-advisor.jp/prom/chiiki_adviser/R7_profile/078_2025_ad.pdf</v>
      </c>
      <c r="AY98" s="284" t="s">
        <v>3099</v>
      </c>
    </row>
    <row r="99" spans="1:51" s="283" customFormat="1" ht="41.5" customHeight="1">
      <c r="A99" s="295">
        <v>91</v>
      </c>
      <c r="B99" s="294"/>
      <c r="C99" s="293"/>
      <c r="D99" s="292" t="s">
        <v>3091</v>
      </c>
      <c r="E99" s="291" t="str">
        <f t="shared" si="2"/>
        <v>小林　一樹</v>
      </c>
      <c r="F99" s="290" t="s">
        <v>3611</v>
      </c>
      <c r="G99" s="289"/>
      <c r="H99" s="289"/>
      <c r="I99" s="289"/>
      <c r="J99" s="289"/>
      <c r="K99" s="289"/>
      <c r="L99" s="289"/>
      <c r="M99" s="289"/>
      <c r="N99" s="289" t="s">
        <v>2663</v>
      </c>
      <c r="O99" s="289" t="s">
        <v>2663</v>
      </c>
      <c r="P99" s="289"/>
      <c r="Q99" s="289"/>
      <c r="R99" s="289"/>
      <c r="S99" s="289"/>
      <c r="T99" s="289"/>
      <c r="U99" s="289"/>
      <c r="V99" s="289"/>
      <c r="W99" s="289"/>
      <c r="X99" s="289"/>
      <c r="Y99" s="289"/>
      <c r="Z99" s="289"/>
      <c r="AA99" s="289"/>
      <c r="AB99" s="289" t="s">
        <v>2664</v>
      </c>
      <c r="AC99" s="289"/>
      <c r="AD99" s="289"/>
      <c r="AE99" s="289"/>
      <c r="AF99" s="289"/>
      <c r="AG99" s="289"/>
      <c r="AH99" s="289"/>
      <c r="AI99" s="289"/>
      <c r="AJ99" s="289"/>
      <c r="AK99" s="289"/>
      <c r="AL99" s="289"/>
      <c r="AM99" s="289"/>
      <c r="AN99" s="289" t="s">
        <v>2663</v>
      </c>
      <c r="AO99" s="289"/>
      <c r="AP99" s="288"/>
      <c r="AQ99" s="287"/>
      <c r="AR99" s="287"/>
      <c r="AS99" s="287"/>
      <c r="AT99" s="287"/>
      <c r="AU99" s="287"/>
      <c r="AV99" s="287"/>
      <c r="AW99" s="286" t="s">
        <v>3090</v>
      </c>
      <c r="AX99" s="285" t="str">
        <f t="shared" si="3"/>
        <v>https://www.r-ict-advisor.jp/prom/chiiki_adviser/R7_profile/080_2025_ad.pdf</v>
      </c>
      <c r="AY99" s="284" t="s">
        <v>3093</v>
      </c>
    </row>
    <row r="100" spans="1:51" s="283" customFormat="1" ht="41.5" customHeight="1">
      <c r="A100" s="295">
        <v>92</v>
      </c>
      <c r="B100" s="294"/>
      <c r="C100" s="293"/>
      <c r="D100" s="292" t="s">
        <v>3088</v>
      </c>
      <c r="E100" s="291" t="str">
        <f t="shared" si="2"/>
        <v>小林　隆</v>
      </c>
      <c r="F100" s="290" t="s">
        <v>3612</v>
      </c>
      <c r="G100" s="289" t="s">
        <v>2664</v>
      </c>
      <c r="H100" s="289" t="s">
        <v>2664</v>
      </c>
      <c r="I100" s="289" t="s">
        <v>2664</v>
      </c>
      <c r="J100" s="289" t="s">
        <v>2664</v>
      </c>
      <c r="K100" s="289"/>
      <c r="L100" s="289" t="s">
        <v>2681</v>
      </c>
      <c r="M100" s="289" t="s">
        <v>2681</v>
      </c>
      <c r="N100" s="289" t="s">
        <v>2681</v>
      </c>
      <c r="O100" s="289" t="s">
        <v>2681</v>
      </c>
      <c r="P100" s="289"/>
      <c r="Q100" s="289"/>
      <c r="R100" s="289"/>
      <c r="S100" s="289"/>
      <c r="T100" s="289" t="s">
        <v>2664</v>
      </c>
      <c r="U100" s="289" t="s">
        <v>2664</v>
      </c>
      <c r="V100" s="289" t="s">
        <v>2664</v>
      </c>
      <c r="W100" s="289"/>
      <c r="X100" s="289"/>
      <c r="Y100" s="289"/>
      <c r="Z100" s="289"/>
      <c r="AA100" s="289"/>
      <c r="AB100" s="289"/>
      <c r="AC100" s="289"/>
      <c r="AD100" s="289"/>
      <c r="AE100" s="289"/>
      <c r="AF100" s="289" t="s">
        <v>2681</v>
      </c>
      <c r="AG100" s="289" t="s">
        <v>2681</v>
      </c>
      <c r="AH100" s="289" t="s">
        <v>2681</v>
      </c>
      <c r="AI100" s="289"/>
      <c r="AJ100" s="289" t="s">
        <v>2681</v>
      </c>
      <c r="AK100" s="289" t="s">
        <v>2681</v>
      </c>
      <c r="AL100" s="289" t="s">
        <v>2681</v>
      </c>
      <c r="AM100" s="289" t="s">
        <v>2681</v>
      </c>
      <c r="AN100" s="289" t="s">
        <v>2681</v>
      </c>
      <c r="AO100" s="289"/>
      <c r="AP100" s="288"/>
      <c r="AQ100" s="287"/>
      <c r="AR100" s="287"/>
      <c r="AS100" s="287"/>
      <c r="AT100" s="287"/>
      <c r="AU100" s="287"/>
      <c r="AV100" s="287"/>
      <c r="AW100" s="286" t="s">
        <v>3087</v>
      </c>
      <c r="AX100" s="285" t="str">
        <f t="shared" si="3"/>
        <v>https://www.r-ict-advisor.jp/prom/chiiki_adviser/R7_profile/081_2025_ad.pdf</v>
      </c>
      <c r="AY100" s="284" t="s">
        <v>3092</v>
      </c>
    </row>
    <row r="101" spans="1:51" s="283" customFormat="1" ht="41.5" customHeight="1">
      <c r="A101" s="295">
        <v>93</v>
      </c>
      <c r="B101" s="294"/>
      <c r="C101" s="293"/>
      <c r="D101" s="292" t="s">
        <v>3085</v>
      </c>
      <c r="E101" s="291" t="str">
        <f t="shared" si="2"/>
        <v>小林　伸行</v>
      </c>
      <c r="F101" s="290" t="s">
        <v>3613</v>
      </c>
      <c r="G101" s="289" t="s">
        <v>2663</v>
      </c>
      <c r="H101" s="289" t="s">
        <v>2681</v>
      </c>
      <c r="I101" s="289"/>
      <c r="J101" s="289"/>
      <c r="K101" s="289" t="s">
        <v>2663</v>
      </c>
      <c r="L101" s="289" t="s">
        <v>2663</v>
      </c>
      <c r="M101" s="289"/>
      <c r="N101" s="289" t="s">
        <v>2663</v>
      </c>
      <c r="O101" s="289"/>
      <c r="P101" s="289" t="s">
        <v>2664</v>
      </c>
      <c r="Q101" s="289" t="s">
        <v>2681</v>
      </c>
      <c r="R101" s="289" t="s">
        <v>2681</v>
      </c>
      <c r="S101" s="289" t="s">
        <v>2663</v>
      </c>
      <c r="T101" s="289"/>
      <c r="U101" s="289"/>
      <c r="V101" s="289" t="s">
        <v>2663</v>
      </c>
      <c r="W101" s="289"/>
      <c r="X101" s="289"/>
      <c r="Y101" s="289"/>
      <c r="Z101" s="289" t="s">
        <v>2663</v>
      </c>
      <c r="AA101" s="289"/>
      <c r="AB101" s="289" t="s">
        <v>2664</v>
      </c>
      <c r="AC101" s="289" t="s">
        <v>2664</v>
      </c>
      <c r="AD101" s="289" t="s">
        <v>2664</v>
      </c>
      <c r="AE101" s="289"/>
      <c r="AF101" s="289" t="s">
        <v>2663</v>
      </c>
      <c r="AG101" s="289" t="s">
        <v>2663</v>
      </c>
      <c r="AH101" s="289"/>
      <c r="AI101" s="289"/>
      <c r="AJ101" s="289"/>
      <c r="AK101" s="289"/>
      <c r="AL101" s="289"/>
      <c r="AM101" s="289"/>
      <c r="AN101" s="289"/>
      <c r="AO101" s="289"/>
      <c r="AP101" s="288"/>
      <c r="AQ101" s="287"/>
      <c r="AR101" s="287"/>
      <c r="AS101" s="287"/>
      <c r="AT101" s="287"/>
      <c r="AU101" s="287"/>
      <c r="AV101" s="287"/>
      <c r="AW101" s="286" t="s">
        <v>3084</v>
      </c>
      <c r="AX101" s="285" t="str">
        <f t="shared" si="3"/>
        <v>https://www.r-ict-advisor.jp/prom/chiiki_adviser/R7_profile/082_2025_ad.pdf</v>
      </c>
      <c r="AY101" s="284" t="s">
        <v>3089</v>
      </c>
    </row>
    <row r="102" spans="1:51" s="283" customFormat="1" ht="41.5" customHeight="1">
      <c r="A102" s="295">
        <v>94</v>
      </c>
      <c r="B102" s="294"/>
      <c r="C102" s="293"/>
      <c r="D102" s="292" t="s">
        <v>3082</v>
      </c>
      <c r="E102" s="291" t="str">
        <f t="shared" si="2"/>
        <v>米谷　雄介</v>
      </c>
      <c r="F102" s="290" t="s">
        <v>3614</v>
      </c>
      <c r="G102" s="289" t="s">
        <v>2664</v>
      </c>
      <c r="H102" s="289" t="s">
        <v>2664</v>
      </c>
      <c r="I102" s="289"/>
      <c r="J102" s="289"/>
      <c r="K102" s="289"/>
      <c r="L102" s="289" t="s">
        <v>2663</v>
      </c>
      <c r="M102" s="289" t="s">
        <v>2663</v>
      </c>
      <c r="N102" s="289" t="s">
        <v>2663</v>
      </c>
      <c r="O102" s="289"/>
      <c r="P102" s="289"/>
      <c r="Q102" s="289"/>
      <c r="R102" s="289"/>
      <c r="S102" s="289"/>
      <c r="T102" s="289"/>
      <c r="U102" s="289"/>
      <c r="V102" s="289" t="s">
        <v>2664</v>
      </c>
      <c r="W102" s="289"/>
      <c r="X102" s="289"/>
      <c r="Y102" s="289"/>
      <c r="Z102" s="289"/>
      <c r="AA102" s="289"/>
      <c r="AB102" s="289" t="s">
        <v>2663</v>
      </c>
      <c r="AC102" s="289"/>
      <c r="AD102" s="289"/>
      <c r="AE102" s="289" t="s">
        <v>2663</v>
      </c>
      <c r="AF102" s="289"/>
      <c r="AG102" s="289" t="s">
        <v>2664</v>
      </c>
      <c r="AH102" s="289"/>
      <c r="AI102" s="289"/>
      <c r="AJ102" s="289"/>
      <c r="AK102" s="289"/>
      <c r="AL102" s="289"/>
      <c r="AM102" s="289"/>
      <c r="AN102" s="289" t="s">
        <v>2663</v>
      </c>
      <c r="AO102" s="289"/>
      <c r="AP102" s="288"/>
      <c r="AQ102" s="287"/>
      <c r="AR102" s="287"/>
      <c r="AS102" s="287"/>
      <c r="AT102" s="287"/>
      <c r="AU102" s="287"/>
      <c r="AV102" s="287"/>
      <c r="AW102" s="286" t="s">
        <v>3081</v>
      </c>
      <c r="AX102" s="285" t="str">
        <f t="shared" si="3"/>
        <v>https://www.r-ict-advisor.jp/prom/chiiki_adviser/R7_profile/083_2025_ad.pdf</v>
      </c>
      <c r="AY102" s="284" t="s">
        <v>3086</v>
      </c>
    </row>
    <row r="103" spans="1:51" s="283" customFormat="1" ht="41.5" customHeight="1">
      <c r="A103" s="295">
        <v>95</v>
      </c>
      <c r="B103" s="294"/>
      <c r="C103" s="293"/>
      <c r="D103" s="292" t="s">
        <v>3079</v>
      </c>
      <c r="E103" s="291" t="str">
        <f t="shared" si="2"/>
        <v>齋藤　博美</v>
      </c>
      <c r="F103" s="357" t="s">
        <v>3812</v>
      </c>
      <c r="G103" s="289" t="s">
        <v>2664</v>
      </c>
      <c r="H103" s="289" t="s">
        <v>2664</v>
      </c>
      <c r="I103" s="289" t="s">
        <v>2664</v>
      </c>
      <c r="J103" s="289" t="s">
        <v>2663</v>
      </c>
      <c r="K103" s="289" t="s">
        <v>2663</v>
      </c>
      <c r="L103" s="289" t="s">
        <v>2663</v>
      </c>
      <c r="M103" s="289" t="s">
        <v>2663</v>
      </c>
      <c r="N103" s="289" t="s">
        <v>2681</v>
      </c>
      <c r="O103" s="289" t="s">
        <v>2681</v>
      </c>
      <c r="P103" s="289" t="s">
        <v>2663</v>
      </c>
      <c r="Q103" s="289" t="s">
        <v>2664</v>
      </c>
      <c r="R103" s="289" t="s">
        <v>2663</v>
      </c>
      <c r="S103" s="289"/>
      <c r="T103" s="289" t="s">
        <v>2663</v>
      </c>
      <c r="U103" s="289"/>
      <c r="V103" s="289" t="s">
        <v>2664</v>
      </c>
      <c r="W103" s="289"/>
      <c r="X103" s="289" t="s">
        <v>2664</v>
      </c>
      <c r="Y103" s="289" t="s">
        <v>2664</v>
      </c>
      <c r="Z103" s="289" t="s">
        <v>2664</v>
      </c>
      <c r="AA103" s="289"/>
      <c r="AB103" s="289"/>
      <c r="AC103" s="289" t="s">
        <v>2663</v>
      </c>
      <c r="AD103" s="289" t="s">
        <v>2664</v>
      </c>
      <c r="AE103" s="289" t="s">
        <v>2663</v>
      </c>
      <c r="AF103" s="289" t="s">
        <v>2663</v>
      </c>
      <c r="AG103" s="289" t="s">
        <v>2663</v>
      </c>
      <c r="AH103" s="289" t="s">
        <v>2663</v>
      </c>
      <c r="AI103" s="289" t="s">
        <v>2663</v>
      </c>
      <c r="AJ103" s="289" t="s">
        <v>2663</v>
      </c>
      <c r="AK103" s="289" t="s">
        <v>2663</v>
      </c>
      <c r="AL103" s="289" t="s">
        <v>2663</v>
      </c>
      <c r="AM103" s="289" t="s">
        <v>2663</v>
      </c>
      <c r="AN103" s="289" t="s">
        <v>2664</v>
      </c>
      <c r="AO103" s="289" t="s">
        <v>2664</v>
      </c>
      <c r="AP103" s="288"/>
      <c r="AQ103" s="287"/>
      <c r="AR103" s="287"/>
      <c r="AS103" s="287"/>
      <c r="AT103" s="287"/>
      <c r="AU103" s="287"/>
      <c r="AV103" s="287"/>
      <c r="AW103" s="286" t="s">
        <v>3078</v>
      </c>
      <c r="AX103" s="285" t="str">
        <f t="shared" si="3"/>
        <v>https://www.r-ict-advisor.jp/prom/chiiki_adviser/R7_profile/084_2025_ad.pdf</v>
      </c>
      <c r="AY103" s="284" t="s">
        <v>3083</v>
      </c>
    </row>
    <row r="104" spans="1:51" s="283" customFormat="1" ht="41.5" customHeight="1">
      <c r="A104" s="295">
        <v>96</v>
      </c>
      <c r="B104" s="294"/>
      <c r="C104" s="293"/>
      <c r="D104" s="292" t="s">
        <v>3076</v>
      </c>
      <c r="E104" s="291" t="str">
        <f t="shared" si="2"/>
        <v>齋藤　理栄</v>
      </c>
      <c r="F104" s="290" t="s">
        <v>3615</v>
      </c>
      <c r="G104" s="289" t="s">
        <v>2664</v>
      </c>
      <c r="H104" s="289" t="s">
        <v>2664</v>
      </c>
      <c r="I104" s="289"/>
      <c r="J104" s="289"/>
      <c r="K104" s="289"/>
      <c r="L104" s="289" t="s">
        <v>2663</v>
      </c>
      <c r="M104" s="289"/>
      <c r="N104" s="289"/>
      <c r="O104" s="289"/>
      <c r="P104" s="289" t="s">
        <v>2663</v>
      </c>
      <c r="Q104" s="289"/>
      <c r="R104" s="289"/>
      <c r="S104" s="289"/>
      <c r="T104" s="289"/>
      <c r="U104" s="289"/>
      <c r="V104" s="289"/>
      <c r="W104" s="289"/>
      <c r="X104" s="289" t="s">
        <v>2663</v>
      </c>
      <c r="Y104" s="289"/>
      <c r="Z104" s="289" t="s">
        <v>2664</v>
      </c>
      <c r="AA104" s="289"/>
      <c r="AB104" s="289"/>
      <c r="AC104" s="289"/>
      <c r="AD104" s="289"/>
      <c r="AE104" s="289"/>
      <c r="AF104" s="289"/>
      <c r="AG104" s="289"/>
      <c r="AH104" s="289"/>
      <c r="AI104" s="289"/>
      <c r="AJ104" s="289" t="s">
        <v>2663</v>
      </c>
      <c r="AK104" s="289" t="s">
        <v>2664</v>
      </c>
      <c r="AL104" s="289" t="s">
        <v>2663</v>
      </c>
      <c r="AM104" s="289" t="s">
        <v>2664</v>
      </c>
      <c r="AN104" s="289" t="s">
        <v>2663</v>
      </c>
      <c r="AO104" s="289" t="s">
        <v>2664</v>
      </c>
      <c r="AP104" s="288"/>
      <c r="AQ104" s="287"/>
      <c r="AR104" s="287"/>
      <c r="AS104" s="287"/>
      <c r="AT104" s="287"/>
      <c r="AU104" s="287"/>
      <c r="AV104" s="287"/>
      <c r="AW104" s="286" t="s">
        <v>3075</v>
      </c>
      <c r="AX104" s="285" t="str">
        <f t="shared" si="3"/>
        <v>https://www.r-ict-advisor.jp/prom/chiiki_adviser/R7_profile/085_2025_ad.pdf</v>
      </c>
      <c r="AY104" s="284" t="s">
        <v>3080</v>
      </c>
    </row>
    <row r="105" spans="1:51" s="283" customFormat="1" ht="41.5" customHeight="1">
      <c r="A105" s="295">
        <v>97</v>
      </c>
      <c r="B105" s="294"/>
      <c r="C105" s="293"/>
      <c r="D105" s="292" t="s">
        <v>3073</v>
      </c>
      <c r="E105" s="291" t="str">
        <f t="shared" si="2"/>
        <v>酒井　一樹</v>
      </c>
      <c r="F105" s="290" t="s">
        <v>3616</v>
      </c>
      <c r="G105" s="289" t="s">
        <v>2664</v>
      </c>
      <c r="H105" s="289" t="s">
        <v>2664</v>
      </c>
      <c r="I105" s="289" t="s">
        <v>2664</v>
      </c>
      <c r="J105" s="289" t="s">
        <v>2663</v>
      </c>
      <c r="K105" s="289" t="s">
        <v>2663</v>
      </c>
      <c r="L105" s="289" t="s">
        <v>2664</v>
      </c>
      <c r="M105" s="289" t="s">
        <v>2664</v>
      </c>
      <c r="N105" s="289" t="s">
        <v>2664</v>
      </c>
      <c r="O105" s="289" t="s">
        <v>2664</v>
      </c>
      <c r="P105" s="289"/>
      <c r="Q105" s="289" t="s">
        <v>2663</v>
      </c>
      <c r="R105" s="289"/>
      <c r="S105" s="289"/>
      <c r="T105" s="289"/>
      <c r="U105" s="289"/>
      <c r="V105" s="289"/>
      <c r="W105" s="289"/>
      <c r="X105" s="289"/>
      <c r="Y105" s="289"/>
      <c r="Z105" s="289"/>
      <c r="AA105" s="289"/>
      <c r="AB105" s="289"/>
      <c r="AC105" s="289"/>
      <c r="AD105" s="289"/>
      <c r="AE105" s="289"/>
      <c r="AF105" s="289"/>
      <c r="AG105" s="289" t="s">
        <v>2664</v>
      </c>
      <c r="AH105" s="289" t="s">
        <v>2664</v>
      </c>
      <c r="AI105" s="289"/>
      <c r="AJ105" s="289"/>
      <c r="AK105" s="289" t="s">
        <v>2663</v>
      </c>
      <c r="AL105" s="289"/>
      <c r="AM105" s="289"/>
      <c r="AN105" s="289"/>
      <c r="AO105" s="289" t="s">
        <v>2663</v>
      </c>
      <c r="AP105" s="288"/>
      <c r="AQ105" s="287"/>
      <c r="AR105" s="287"/>
      <c r="AS105" s="287"/>
      <c r="AT105" s="287"/>
      <c r="AU105" s="287"/>
      <c r="AV105" s="287"/>
      <c r="AW105" s="286" t="s">
        <v>3072</v>
      </c>
      <c r="AX105" s="285" t="str">
        <f t="shared" si="3"/>
        <v>https://www.r-ict-advisor.jp/prom/chiiki_adviser/R7_profile/086_2025_ad.pdf</v>
      </c>
      <c r="AY105" s="284" t="s">
        <v>3077</v>
      </c>
    </row>
    <row r="106" spans="1:51" s="283" customFormat="1" ht="41.5" customHeight="1">
      <c r="A106" s="295">
        <v>98</v>
      </c>
      <c r="B106" s="294"/>
      <c r="C106" s="293"/>
      <c r="D106" s="292" t="s">
        <v>3070</v>
      </c>
      <c r="E106" s="291" t="str">
        <f t="shared" si="2"/>
        <v>酒井　紀之</v>
      </c>
      <c r="F106" s="290" t="s">
        <v>3617</v>
      </c>
      <c r="G106" s="289" t="s">
        <v>2663</v>
      </c>
      <c r="H106" s="289" t="s">
        <v>2663</v>
      </c>
      <c r="I106" s="289"/>
      <c r="J106" s="289"/>
      <c r="K106" s="289"/>
      <c r="L106" s="289"/>
      <c r="M106" s="289"/>
      <c r="N106" s="289" t="s">
        <v>2663</v>
      </c>
      <c r="O106" s="289" t="s">
        <v>2663</v>
      </c>
      <c r="P106" s="289" t="s">
        <v>2663</v>
      </c>
      <c r="Q106" s="289" t="s">
        <v>2663</v>
      </c>
      <c r="R106" s="289" t="s">
        <v>2663</v>
      </c>
      <c r="S106" s="289" t="s">
        <v>2663</v>
      </c>
      <c r="T106" s="289" t="s">
        <v>2663</v>
      </c>
      <c r="U106" s="289"/>
      <c r="V106" s="289" t="s">
        <v>2663</v>
      </c>
      <c r="W106" s="289"/>
      <c r="X106" s="289"/>
      <c r="Y106" s="289"/>
      <c r="Z106" s="289" t="s">
        <v>2663</v>
      </c>
      <c r="AA106" s="289"/>
      <c r="AB106" s="289"/>
      <c r="AC106" s="289"/>
      <c r="AD106" s="289" t="s">
        <v>2663</v>
      </c>
      <c r="AE106" s="289"/>
      <c r="AF106" s="289"/>
      <c r="AG106" s="289" t="s">
        <v>2663</v>
      </c>
      <c r="AH106" s="289"/>
      <c r="AI106" s="289"/>
      <c r="AJ106" s="289"/>
      <c r="AK106" s="289"/>
      <c r="AL106" s="289"/>
      <c r="AM106" s="289"/>
      <c r="AN106" s="289" t="s">
        <v>2663</v>
      </c>
      <c r="AO106" s="289" t="s">
        <v>2663</v>
      </c>
      <c r="AP106" s="288"/>
      <c r="AQ106" s="287"/>
      <c r="AR106" s="287"/>
      <c r="AS106" s="287"/>
      <c r="AT106" s="287"/>
      <c r="AU106" s="287"/>
      <c r="AV106" s="287"/>
      <c r="AW106" s="286" t="s">
        <v>3069</v>
      </c>
      <c r="AX106" s="285" t="str">
        <f t="shared" si="3"/>
        <v>https://www.r-ict-advisor.jp/prom/chiiki_adviser/R7_profile/087_2025_ad.pdf</v>
      </c>
      <c r="AY106" s="284" t="s">
        <v>3074</v>
      </c>
    </row>
    <row r="107" spans="1:51" s="283" customFormat="1" ht="41.5" customHeight="1">
      <c r="A107" s="295">
        <v>99</v>
      </c>
      <c r="B107" s="294"/>
      <c r="C107" s="293"/>
      <c r="D107" s="292" t="s">
        <v>3067</v>
      </c>
      <c r="E107" s="291" t="str">
        <f t="shared" si="2"/>
        <v>坂下　知司</v>
      </c>
      <c r="F107" s="357" t="s">
        <v>3066</v>
      </c>
      <c r="G107" s="289" t="s">
        <v>2663</v>
      </c>
      <c r="H107" s="289" t="s">
        <v>2664</v>
      </c>
      <c r="I107" s="289" t="s">
        <v>2664</v>
      </c>
      <c r="J107" s="289"/>
      <c r="K107" s="289"/>
      <c r="L107" s="289"/>
      <c r="M107" s="289"/>
      <c r="N107" s="289"/>
      <c r="O107" s="289"/>
      <c r="P107" s="289"/>
      <c r="Q107" s="289"/>
      <c r="R107" s="289"/>
      <c r="S107" s="289"/>
      <c r="T107" s="289" t="s">
        <v>2681</v>
      </c>
      <c r="U107" s="289"/>
      <c r="V107" s="289" t="s">
        <v>2681</v>
      </c>
      <c r="W107" s="289"/>
      <c r="X107" s="289"/>
      <c r="Y107" s="289"/>
      <c r="Z107" s="289" t="s">
        <v>2664</v>
      </c>
      <c r="AA107" s="289"/>
      <c r="AB107" s="289"/>
      <c r="AC107" s="289"/>
      <c r="AD107" s="289" t="s">
        <v>2664</v>
      </c>
      <c r="AE107" s="289" t="s">
        <v>2664</v>
      </c>
      <c r="AF107" s="289"/>
      <c r="AG107" s="289" t="s">
        <v>2664</v>
      </c>
      <c r="AH107" s="289"/>
      <c r="AI107" s="289"/>
      <c r="AJ107" s="289"/>
      <c r="AK107" s="289"/>
      <c r="AL107" s="289"/>
      <c r="AM107" s="289" t="s">
        <v>2664</v>
      </c>
      <c r="AN107" s="289"/>
      <c r="AO107" s="289"/>
      <c r="AP107" s="288"/>
      <c r="AQ107" s="287"/>
      <c r="AR107" s="287"/>
      <c r="AS107" s="287"/>
      <c r="AT107" s="287"/>
      <c r="AU107" s="287"/>
      <c r="AV107" s="287"/>
      <c r="AW107" s="286" t="s">
        <v>3065</v>
      </c>
      <c r="AX107" s="285" t="str">
        <f t="shared" si="3"/>
        <v>https://www.r-ict-advisor.jp/prom/chiiki_adviser/R7_profile/088_2025_ad.pdf</v>
      </c>
      <c r="AY107" s="284" t="s">
        <v>3071</v>
      </c>
    </row>
    <row r="108" spans="1:51" s="283" customFormat="1" ht="41.5" customHeight="1">
      <c r="A108" s="295">
        <v>100</v>
      </c>
      <c r="B108" s="294"/>
      <c r="C108" s="293"/>
      <c r="D108" s="292" t="s">
        <v>3063</v>
      </c>
      <c r="E108" s="291" t="str">
        <f t="shared" si="2"/>
        <v>坂本　和彦</v>
      </c>
      <c r="F108" s="290" t="s">
        <v>3618</v>
      </c>
      <c r="G108" s="289"/>
      <c r="H108" s="289"/>
      <c r="I108" s="289"/>
      <c r="J108" s="289"/>
      <c r="K108" s="289"/>
      <c r="L108" s="289"/>
      <c r="M108" s="289"/>
      <c r="N108" s="289"/>
      <c r="O108" s="289"/>
      <c r="P108" s="289"/>
      <c r="Q108" s="289"/>
      <c r="R108" s="289"/>
      <c r="S108" s="289"/>
      <c r="T108" s="289"/>
      <c r="U108" s="289"/>
      <c r="V108" s="289"/>
      <c r="W108" s="289"/>
      <c r="X108" s="289"/>
      <c r="Y108" s="289"/>
      <c r="Z108" s="289"/>
      <c r="AA108" s="289"/>
      <c r="AB108" s="289" t="s">
        <v>2664</v>
      </c>
      <c r="AC108" s="289"/>
      <c r="AD108" s="289"/>
      <c r="AE108" s="289"/>
      <c r="AF108" s="289"/>
      <c r="AG108" s="289"/>
      <c r="AH108" s="289"/>
      <c r="AI108" s="289"/>
      <c r="AJ108" s="289"/>
      <c r="AK108" s="289"/>
      <c r="AL108" s="289"/>
      <c r="AM108" s="289"/>
      <c r="AN108" s="289"/>
      <c r="AO108" s="289"/>
      <c r="AP108" s="288"/>
      <c r="AQ108" s="287"/>
      <c r="AR108" s="287"/>
      <c r="AS108" s="287"/>
      <c r="AT108" s="287"/>
      <c r="AU108" s="287"/>
      <c r="AV108" s="287"/>
      <c r="AW108" s="286" t="s">
        <v>3062</v>
      </c>
      <c r="AX108" s="285" t="str">
        <f t="shared" si="3"/>
        <v>https://www.r-ict-advisor.jp/prom/chiiki_adviser/R7_profile/089_2025_ad.pdf</v>
      </c>
      <c r="AY108" s="284" t="s">
        <v>3068</v>
      </c>
    </row>
    <row r="109" spans="1:51" s="283" customFormat="1" ht="41.5" customHeight="1">
      <c r="A109" s="295">
        <v>101</v>
      </c>
      <c r="B109" s="294"/>
      <c r="C109" s="293"/>
      <c r="D109" s="292" t="s">
        <v>3060</v>
      </c>
      <c r="E109" s="291" t="str">
        <f t="shared" si="2"/>
        <v>坂本　世津夫</v>
      </c>
      <c r="F109" s="290" t="s">
        <v>3619</v>
      </c>
      <c r="G109" s="289" t="s">
        <v>2664</v>
      </c>
      <c r="H109" s="289" t="s">
        <v>2664</v>
      </c>
      <c r="I109" s="289"/>
      <c r="J109" s="289"/>
      <c r="K109" s="289" t="s">
        <v>2664</v>
      </c>
      <c r="L109" s="289"/>
      <c r="M109" s="289"/>
      <c r="N109" s="289"/>
      <c r="O109" s="289"/>
      <c r="P109" s="289"/>
      <c r="Q109" s="289"/>
      <c r="R109" s="289"/>
      <c r="S109" s="289"/>
      <c r="T109" s="289"/>
      <c r="U109" s="289"/>
      <c r="V109" s="289"/>
      <c r="W109" s="289"/>
      <c r="X109" s="289" t="s">
        <v>2663</v>
      </c>
      <c r="Y109" s="289"/>
      <c r="Z109" s="289" t="s">
        <v>2663</v>
      </c>
      <c r="AA109" s="289"/>
      <c r="AB109" s="289"/>
      <c r="AC109" s="289" t="s">
        <v>2663</v>
      </c>
      <c r="AD109" s="289"/>
      <c r="AE109" s="289" t="s">
        <v>2664</v>
      </c>
      <c r="AF109" s="289"/>
      <c r="AG109" s="289"/>
      <c r="AH109" s="289" t="s">
        <v>2663</v>
      </c>
      <c r="AI109" s="289"/>
      <c r="AJ109" s="289"/>
      <c r="AK109" s="289"/>
      <c r="AL109" s="289"/>
      <c r="AM109" s="289"/>
      <c r="AN109" s="289"/>
      <c r="AO109" s="289"/>
      <c r="AP109" s="288"/>
      <c r="AQ109" s="287"/>
      <c r="AR109" s="287"/>
      <c r="AS109" s="287"/>
      <c r="AT109" s="287"/>
      <c r="AU109" s="287"/>
      <c r="AV109" s="287"/>
      <c r="AW109" s="286" t="s">
        <v>3059</v>
      </c>
      <c r="AX109" s="285" t="str">
        <f t="shared" si="3"/>
        <v>https://www.r-ict-advisor.jp/prom/chiiki_adviser/R7_profile/090_2025_ad.pdf</v>
      </c>
      <c r="AY109" s="284" t="s">
        <v>3064</v>
      </c>
    </row>
    <row r="110" spans="1:51" s="283" customFormat="1" ht="41.5" customHeight="1">
      <c r="A110" s="295">
        <v>102</v>
      </c>
      <c r="B110" s="294"/>
      <c r="C110" s="293"/>
      <c r="D110" s="292" t="s">
        <v>3057</v>
      </c>
      <c r="E110" s="291" t="str">
        <f t="shared" si="2"/>
        <v>崎山　雅子</v>
      </c>
      <c r="F110" s="290" t="s">
        <v>3056</v>
      </c>
      <c r="G110" s="289" t="s">
        <v>2664</v>
      </c>
      <c r="H110" s="289" t="s">
        <v>2664</v>
      </c>
      <c r="I110" s="289" t="s">
        <v>2663</v>
      </c>
      <c r="J110" s="289" t="s">
        <v>2663</v>
      </c>
      <c r="K110" s="289" t="s">
        <v>2663</v>
      </c>
      <c r="L110" s="289" t="s">
        <v>2663</v>
      </c>
      <c r="M110" s="289" t="s">
        <v>2663</v>
      </c>
      <c r="N110" s="289"/>
      <c r="O110" s="289"/>
      <c r="P110" s="289"/>
      <c r="Q110" s="289" t="s">
        <v>2663</v>
      </c>
      <c r="R110" s="289"/>
      <c r="S110" s="289"/>
      <c r="T110" s="289" t="s">
        <v>2664</v>
      </c>
      <c r="U110" s="289" t="s">
        <v>2663</v>
      </c>
      <c r="V110" s="289"/>
      <c r="W110" s="289"/>
      <c r="X110" s="289"/>
      <c r="Y110" s="289"/>
      <c r="Z110" s="289" t="s">
        <v>2663</v>
      </c>
      <c r="AA110" s="289" t="s">
        <v>2663</v>
      </c>
      <c r="AB110" s="289"/>
      <c r="AC110" s="289"/>
      <c r="AD110" s="289"/>
      <c r="AE110" s="289"/>
      <c r="AF110" s="289" t="s">
        <v>2663</v>
      </c>
      <c r="AG110" s="289"/>
      <c r="AH110" s="289"/>
      <c r="AI110" s="289"/>
      <c r="AJ110" s="289" t="s">
        <v>2664</v>
      </c>
      <c r="AK110" s="289" t="s">
        <v>2664</v>
      </c>
      <c r="AL110" s="289" t="s">
        <v>2664</v>
      </c>
      <c r="AM110" s="289"/>
      <c r="AN110" s="289"/>
      <c r="AO110" s="289"/>
      <c r="AP110" s="288"/>
      <c r="AQ110" s="287"/>
      <c r="AR110" s="287"/>
      <c r="AS110" s="287"/>
      <c r="AT110" s="287"/>
      <c r="AU110" s="287"/>
      <c r="AV110" s="287"/>
      <c r="AW110" s="286" t="s">
        <v>3055</v>
      </c>
      <c r="AX110" s="285" t="str">
        <f t="shared" si="3"/>
        <v>https://www.r-ict-advisor.jp/prom/chiiki_adviser/R7_profile/091_2025_ad.pdf</v>
      </c>
      <c r="AY110" s="284" t="s">
        <v>3061</v>
      </c>
    </row>
    <row r="111" spans="1:51" s="283" customFormat="1" ht="41.5" customHeight="1">
      <c r="A111" s="295">
        <v>103</v>
      </c>
      <c r="B111" s="294"/>
      <c r="C111" s="293"/>
      <c r="D111" s="292" t="s">
        <v>3053</v>
      </c>
      <c r="E111" s="291" t="str">
        <f t="shared" si="2"/>
        <v>佐久間　智之</v>
      </c>
      <c r="F111" s="290" t="s">
        <v>3620</v>
      </c>
      <c r="G111" s="289"/>
      <c r="H111" s="289"/>
      <c r="I111" s="289"/>
      <c r="J111" s="289"/>
      <c r="K111" s="289"/>
      <c r="L111" s="289"/>
      <c r="M111" s="289"/>
      <c r="N111" s="289"/>
      <c r="O111" s="289"/>
      <c r="P111" s="289"/>
      <c r="Q111" s="289" t="s">
        <v>2664</v>
      </c>
      <c r="R111" s="289"/>
      <c r="S111" s="289"/>
      <c r="T111" s="289"/>
      <c r="U111" s="289"/>
      <c r="V111" s="289"/>
      <c r="W111" s="289"/>
      <c r="X111" s="289"/>
      <c r="Y111" s="289"/>
      <c r="Z111" s="289"/>
      <c r="AA111" s="289"/>
      <c r="AB111" s="289"/>
      <c r="AC111" s="289"/>
      <c r="AD111" s="289"/>
      <c r="AE111" s="289"/>
      <c r="AF111" s="289"/>
      <c r="AG111" s="289"/>
      <c r="AH111" s="289" t="s">
        <v>2664</v>
      </c>
      <c r="AI111" s="289"/>
      <c r="AJ111" s="289"/>
      <c r="AK111" s="289"/>
      <c r="AL111" s="289"/>
      <c r="AM111" s="289"/>
      <c r="AN111" s="289"/>
      <c r="AO111" s="289" t="s">
        <v>2664</v>
      </c>
      <c r="AP111" s="288"/>
      <c r="AQ111" s="287"/>
      <c r="AR111" s="287"/>
      <c r="AS111" s="287"/>
      <c r="AT111" s="287"/>
      <c r="AU111" s="287"/>
      <c r="AV111" s="287"/>
      <c r="AW111" s="286" t="s">
        <v>3052</v>
      </c>
      <c r="AX111" s="285" t="str">
        <f t="shared" si="3"/>
        <v>https://www.r-ict-advisor.jp/prom/chiiki_adviser/R7_profile/092_2025_ad.pdf</v>
      </c>
      <c r="AY111" s="284" t="s">
        <v>3058</v>
      </c>
    </row>
    <row r="112" spans="1:51" s="283" customFormat="1" ht="41.5" customHeight="1">
      <c r="A112" s="295">
        <v>104</v>
      </c>
      <c r="B112" s="294"/>
      <c r="C112" s="293"/>
      <c r="D112" s="292" t="s">
        <v>3050</v>
      </c>
      <c r="E112" s="291" t="str">
        <f t="shared" si="2"/>
        <v>佐藤　拓也</v>
      </c>
      <c r="F112" s="290" t="s">
        <v>3049</v>
      </c>
      <c r="G112" s="289" t="s">
        <v>2664</v>
      </c>
      <c r="H112" s="289" t="s">
        <v>2664</v>
      </c>
      <c r="I112" s="289"/>
      <c r="J112" s="289" t="s">
        <v>2663</v>
      </c>
      <c r="K112" s="289" t="s">
        <v>2663</v>
      </c>
      <c r="L112" s="289" t="s">
        <v>2664</v>
      </c>
      <c r="M112" s="289" t="s">
        <v>2664</v>
      </c>
      <c r="N112" s="289" t="s">
        <v>2663</v>
      </c>
      <c r="O112" s="289" t="s">
        <v>2663</v>
      </c>
      <c r="P112" s="289"/>
      <c r="Q112" s="289"/>
      <c r="R112" s="289"/>
      <c r="S112" s="289" t="s">
        <v>2663</v>
      </c>
      <c r="T112" s="289"/>
      <c r="U112" s="289"/>
      <c r="V112" s="289"/>
      <c r="W112" s="289"/>
      <c r="X112" s="289"/>
      <c r="Y112" s="289"/>
      <c r="Z112" s="289"/>
      <c r="AA112" s="289"/>
      <c r="AB112" s="289"/>
      <c r="AC112" s="289"/>
      <c r="AD112" s="289"/>
      <c r="AE112" s="289"/>
      <c r="AF112" s="289"/>
      <c r="AG112" s="289" t="s">
        <v>2663</v>
      </c>
      <c r="AH112" s="289"/>
      <c r="AI112" s="289"/>
      <c r="AJ112" s="289"/>
      <c r="AK112" s="289" t="s">
        <v>2663</v>
      </c>
      <c r="AL112" s="289"/>
      <c r="AM112" s="289"/>
      <c r="AN112" s="289"/>
      <c r="AO112" s="289" t="s">
        <v>2663</v>
      </c>
      <c r="AP112" s="288"/>
      <c r="AQ112" s="287"/>
      <c r="AR112" s="287"/>
      <c r="AS112" s="287"/>
      <c r="AT112" s="287"/>
      <c r="AU112" s="287"/>
      <c r="AV112" s="287"/>
      <c r="AW112" s="286" t="s">
        <v>3048</v>
      </c>
      <c r="AX112" s="285" t="str">
        <f t="shared" si="3"/>
        <v>https://www.r-ict-advisor.jp/prom/chiiki_adviser/R7_profile/093_2025_ad.pdf</v>
      </c>
      <c r="AY112" s="284" t="s">
        <v>3054</v>
      </c>
    </row>
    <row r="113" spans="1:51" s="283" customFormat="1" ht="41.5" customHeight="1">
      <c r="A113" s="295">
        <v>105</v>
      </c>
      <c r="B113" s="294"/>
      <c r="C113" s="293"/>
      <c r="D113" s="292" t="s">
        <v>3046</v>
      </c>
      <c r="E113" s="291" t="str">
        <f t="shared" si="2"/>
        <v>佐藤　泰格</v>
      </c>
      <c r="F113" s="290" t="s">
        <v>3621</v>
      </c>
      <c r="G113" s="289" t="s">
        <v>2664</v>
      </c>
      <c r="H113" s="289" t="s">
        <v>2664</v>
      </c>
      <c r="I113" s="289" t="s">
        <v>2664</v>
      </c>
      <c r="J113" s="289" t="s">
        <v>2664</v>
      </c>
      <c r="K113" s="289" t="s">
        <v>2664</v>
      </c>
      <c r="L113" s="289" t="s">
        <v>2663</v>
      </c>
      <c r="M113" s="289" t="s">
        <v>2664</v>
      </c>
      <c r="N113" s="289" t="s">
        <v>2664</v>
      </c>
      <c r="O113" s="289" t="s">
        <v>2664</v>
      </c>
      <c r="P113" s="289"/>
      <c r="Q113" s="289" t="s">
        <v>2664</v>
      </c>
      <c r="R113" s="289"/>
      <c r="S113" s="289" t="s">
        <v>2664</v>
      </c>
      <c r="T113" s="289" t="s">
        <v>2664</v>
      </c>
      <c r="U113" s="289" t="s">
        <v>2664</v>
      </c>
      <c r="V113" s="289"/>
      <c r="W113" s="289"/>
      <c r="X113" s="289" t="s">
        <v>2664</v>
      </c>
      <c r="Y113" s="289" t="s">
        <v>2664</v>
      </c>
      <c r="Z113" s="289" t="s">
        <v>2664</v>
      </c>
      <c r="AA113" s="289" t="s">
        <v>2664</v>
      </c>
      <c r="AB113" s="289" t="s">
        <v>2664</v>
      </c>
      <c r="AC113" s="289" t="s">
        <v>2664</v>
      </c>
      <c r="AD113" s="289"/>
      <c r="AE113" s="289" t="s">
        <v>2664</v>
      </c>
      <c r="AF113" s="289"/>
      <c r="AG113" s="289" t="s">
        <v>2664</v>
      </c>
      <c r="AH113" s="289" t="s">
        <v>2664</v>
      </c>
      <c r="AI113" s="289" t="s">
        <v>2664</v>
      </c>
      <c r="AJ113" s="289"/>
      <c r="AK113" s="289" t="s">
        <v>2664</v>
      </c>
      <c r="AL113" s="289"/>
      <c r="AM113" s="289"/>
      <c r="AN113" s="289" t="s">
        <v>2664</v>
      </c>
      <c r="AO113" s="289" t="s">
        <v>2664</v>
      </c>
      <c r="AP113" s="288"/>
      <c r="AQ113" s="287"/>
      <c r="AR113" s="287"/>
      <c r="AS113" s="287"/>
      <c r="AT113" s="287"/>
      <c r="AU113" s="287"/>
      <c r="AV113" s="287"/>
      <c r="AW113" s="286" t="s">
        <v>3045</v>
      </c>
      <c r="AX113" s="285" t="str">
        <f t="shared" si="3"/>
        <v>https://www.r-ict-advisor.jp/prom/chiiki_adviser/R7_profile/094_2025_ad.pdf</v>
      </c>
      <c r="AY113" s="284" t="s">
        <v>3051</v>
      </c>
    </row>
    <row r="114" spans="1:51" s="283" customFormat="1" ht="41.5" customHeight="1">
      <c r="A114" s="295">
        <v>106</v>
      </c>
      <c r="B114" s="294"/>
      <c r="C114" s="293"/>
      <c r="D114" s="292" t="s">
        <v>3043</v>
      </c>
      <c r="E114" s="291" t="str">
        <f t="shared" si="2"/>
        <v>佐野　和也</v>
      </c>
      <c r="F114" s="290" t="s">
        <v>3622</v>
      </c>
      <c r="G114" s="289" t="s">
        <v>2663</v>
      </c>
      <c r="H114" s="289" t="s">
        <v>2663</v>
      </c>
      <c r="I114" s="289" t="s">
        <v>2663</v>
      </c>
      <c r="J114" s="289" t="s">
        <v>2663</v>
      </c>
      <c r="K114" s="289" t="s">
        <v>2663</v>
      </c>
      <c r="L114" s="289" t="s">
        <v>2663</v>
      </c>
      <c r="M114" s="289" t="s">
        <v>2663</v>
      </c>
      <c r="N114" s="289" t="s">
        <v>2663</v>
      </c>
      <c r="O114" s="289" t="s">
        <v>2663</v>
      </c>
      <c r="P114" s="289" t="s">
        <v>2663</v>
      </c>
      <c r="Q114" s="289" t="s">
        <v>2663</v>
      </c>
      <c r="R114" s="289"/>
      <c r="S114" s="289" t="s">
        <v>2663</v>
      </c>
      <c r="T114" s="289" t="s">
        <v>2663</v>
      </c>
      <c r="U114" s="289" t="s">
        <v>2663</v>
      </c>
      <c r="V114" s="289" t="s">
        <v>2663</v>
      </c>
      <c r="W114" s="289"/>
      <c r="X114" s="289" t="s">
        <v>2663</v>
      </c>
      <c r="Y114" s="289" t="s">
        <v>2663</v>
      </c>
      <c r="Z114" s="289" t="s">
        <v>2663</v>
      </c>
      <c r="AA114" s="289" t="s">
        <v>2663</v>
      </c>
      <c r="AB114" s="289"/>
      <c r="AC114" s="289"/>
      <c r="AD114" s="289"/>
      <c r="AE114" s="289"/>
      <c r="AF114" s="289" t="s">
        <v>2663</v>
      </c>
      <c r="AG114" s="289" t="s">
        <v>2663</v>
      </c>
      <c r="AH114" s="289"/>
      <c r="AI114" s="289"/>
      <c r="AJ114" s="289" t="s">
        <v>2663</v>
      </c>
      <c r="AK114" s="289" t="s">
        <v>2663</v>
      </c>
      <c r="AL114" s="289" t="s">
        <v>2663</v>
      </c>
      <c r="AM114" s="289" t="s">
        <v>2663</v>
      </c>
      <c r="AN114" s="289"/>
      <c r="AO114" s="289"/>
      <c r="AP114" s="288"/>
      <c r="AQ114" s="287"/>
      <c r="AR114" s="287"/>
      <c r="AS114" s="287"/>
      <c r="AT114" s="287"/>
      <c r="AU114" s="287"/>
      <c r="AV114" s="287"/>
      <c r="AW114" s="286" t="s">
        <v>3042</v>
      </c>
      <c r="AX114" s="285" t="str">
        <f t="shared" si="3"/>
        <v>https://www.r-ict-advisor.jp/prom/chiiki_adviser/R7_profile/095_2025_ad.pdf</v>
      </c>
      <c r="AY114" s="284" t="s">
        <v>3047</v>
      </c>
    </row>
    <row r="115" spans="1:51" s="283" customFormat="1" ht="41.5" customHeight="1">
      <c r="A115" s="295">
        <v>107</v>
      </c>
      <c r="B115" s="294"/>
      <c r="C115" s="293"/>
      <c r="D115" s="292" t="s">
        <v>3040</v>
      </c>
      <c r="E115" s="291" t="str">
        <f t="shared" si="2"/>
        <v>佐別当　隆志</v>
      </c>
      <c r="F115" s="290" t="s">
        <v>3623</v>
      </c>
      <c r="G115" s="289"/>
      <c r="H115" s="289"/>
      <c r="I115" s="289"/>
      <c r="J115" s="289"/>
      <c r="K115" s="289"/>
      <c r="L115" s="289"/>
      <c r="M115" s="289"/>
      <c r="N115" s="289"/>
      <c r="O115" s="289"/>
      <c r="P115" s="289"/>
      <c r="Q115" s="289"/>
      <c r="R115" s="289"/>
      <c r="S115" s="289"/>
      <c r="T115" s="289"/>
      <c r="U115" s="289"/>
      <c r="V115" s="289"/>
      <c r="W115" s="289"/>
      <c r="X115" s="289" t="s">
        <v>2663</v>
      </c>
      <c r="Y115" s="289"/>
      <c r="Z115" s="289" t="s">
        <v>2663</v>
      </c>
      <c r="AA115" s="289"/>
      <c r="AB115" s="289"/>
      <c r="AC115" s="289"/>
      <c r="AD115" s="289" t="s">
        <v>2663</v>
      </c>
      <c r="AE115" s="289"/>
      <c r="AF115" s="289"/>
      <c r="AG115" s="289"/>
      <c r="AH115" s="289"/>
      <c r="AI115" s="289" t="s">
        <v>2664</v>
      </c>
      <c r="AJ115" s="289"/>
      <c r="AK115" s="289"/>
      <c r="AL115" s="289"/>
      <c r="AM115" s="289"/>
      <c r="AN115" s="289"/>
      <c r="AO115" s="289" t="s">
        <v>2663</v>
      </c>
      <c r="AP115" s="288"/>
      <c r="AQ115" s="287"/>
      <c r="AR115" s="287"/>
      <c r="AS115" s="287"/>
      <c r="AT115" s="287"/>
      <c r="AU115" s="287"/>
      <c r="AV115" s="287"/>
      <c r="AW115" s="286" t="s">
        <v>3039</v>
      </c>
      <c r="AX115" s="285" t="str">
        <f t="shared" si="3"/>
        <v>https://www.r-ict-advisor.jp/prom/chiiki_adviser/R7_profile/096_2025_ad.pdf</v>
      </c>
      <c r="AY115" s="284" t="s">
        <v>3044</v>
      </c>
    </row>
    <row r="116" spans="1:51" s="283" customFormat="1" ht="41.5" customHeight="1">
      <c r="A116" s="295">
        <v>108</v>
      </c>
      <c r="B116" s="294"/>
      <c r="C116" s="293"/>
      <c r="D116" s="292" t="s">
        <v>3037</v>
      </c>
      <c r="E116" s="291" t="str">
        <f t="shared" si="2"/>
        <v>澤　尚幸</v>
      </c>
      <c r="F116" s="290" t="s">
        <v>3624</v>
      </c>
      <c r="G116" s="289" t="s">
        <v>2664</v>
      </c>
      <c r="H116" s="289" t="s">
        <v>2663</v>
      </c>
      <c r="I116" s="289" t="s">
        <v>2663</v>
      </c>
      <c r="J116" s="289" t="s">
        <v>2663</v>
      </c>
      <c r="K116" s="289" t="s">
        <v>2664</v>
      </c>
      <c r="L116" s="289"/>
      <c r="M116" s="289" t="s">
        <v>2664</v>
      </c>
      <c r="N116" s="289"/>
      <c r="O116" s="289"/>
      <c r="P116" s="289"/>
      <c r="Q116" s="289"/>
      <c r="R116" s="289"/>
      <c r="S116" s="289"/>
      <c r="T116" s="289"/>
      <c r="U116" s="289"/>
      <c r="V116" s="289" t="s">
        <v>2664</v>
      </c>
      <c r="W116" s="289"/>
      <c r="X116" s="289"/>
      <c r="Y116" s="289"/>
      <c r="Z116" s="289" t="s">
        <v>2663</v>
      </c>
      <c r="AA116" s="289" t="s">
        <v>2664</v>
      </c>
      <c r="AB116" s="289"/>
      <c r="AC116" s="289"/>
      <c r="AD116" s="289"/>
      <c r="AE116" s="289"/>
      <c r="AF116" s="289"/>
      <c r="AG116" s="289"/>
      <c r="AH116" s="289"/>
      <c r="AI116" s="289"/>
      <c r="AJ116" s="289"/>
      <c r="AK116" s="289"/>
      <c r="AL116" s="289"/>
      <c r="AM116" s="289"/>
      <c r="AN116" s="289"/>
      <c r="AO116" s="289" t="s">
        <v>2664</v>
      </c>
      <c r="AP116" s="288"/>
      <c r="AQ116" s="287"/>
      <c r="AR116" s="287"/>
      <c r="AS116" s="287"/>
      <c r="AT116" s="287"/>
      <c r="AU116" s="287"/>
      <c r="AV116" s="287"/>
      <c r="AW116" s="286" t="s">
        <v>3036</v>
      </c>
      <c r="AX116" s="285" t="str">
        <f t="shared" si="3"/>
        <v>https://www.r-ict-advisor.jp/prom/chiiki_adviser/R7_profile/097_2025_ad.pdf</v>
      </c>
      <c r="AY116" s="284" t="s">
        <v>3041</v>
      </c>
    </row>
    <row r="117" spans="1:51" s="283" customFormat="1" ht="41.5" customHeight="1">
      <c r="A117" s="295">
        <v>109</v>
      </c>
      <c r="B117" s="294"/>
      <c r="C117" s="293"/>
      <c r="D117" s="292" t="s">
        <v>3034</v>
      </c>
      <c r="E117" s="291" t="str">
        <f t="shared" si="2"/>
        <v>澤出　剛治</v>
      </c>
      <c r="F117" s="290" t="s">
        <v>3625</v>
      </c>
      <c r="G117" s="289" t="s">
        <v>2664</v>
      </c>
      <c r="H117" s="289" t="s">
        <v>2664</v>
      </c>
      <c r="I117" s="289" t="s">
        <v>2663</v>
      </c>
      <c r="J117" s="289" t="s">
        <v>2663</v>
      </c>
      <c r="K117" s="289" t="s">
        <v>2663</v>
      </c>
      <c r="L117" s="289" t="s">
        <v>2663</v>
      </c>
      <c r="M117" s="289" t="s">
        <v>2663</v>
      </c>
      <c r="N117" s="289" t="s">
        <v>2663</v>
      </c>
      <c r="O117" s="289" t="s">
        <v>2663</v>
      </c>
      <c r="P117" s="289" t="s">
        <v>2664</v>
      </c>
      <c r="Q117" s="289" t="s">
        <v>2664</v>
      </c>
      <c r="R117" s="289" t="s">
        <v>2664</v>
      </c>
      <c r="S117" s="289" t="s">
        <v>2664</v>
      </c>
      <c r="T117" s="289"/>
      <c r="U117" s="289"/>
      <c r="V117" s="289" t="s">
        <v>2663</v>
      </c>
      <c r="W117" s="289" t="s">
        <v>2663</v>
      </c>
      <c r="X117" s="289" t="s">
        <v>2664</v>
      </c>
      <c r="Y117" s="289" t="s">
        <v>2663</v>
      </c>
      <c r="Z117" s="289" t="s">
        <v>2664</v>
      </c>
      <c r="AA117" s="289" t="s">
        <v>2663</v>
      </c>
      <c r="AB117" s="289" t="s">
        <v>2664</v>
      </c>
      <c r="AC117" s="289" t="s">
        <v>2663</v>
      </c>
      <c r="AD117" s="289" t="s">
        <v>2663</v>
      </c>
      <c r="AE117" s="289" t="s">
        <v>2663</v>
      </c>
      <c r="AF117" s="289"/>
      <c r="AG117" s="289" t="s">
        <v>2663</v>
      </c>
      <c r="AH117" s="289" t="s">
        <v>2663</v>
      </c>
      <c r="AI117" s="289" t="s">
        <v>2663</v>
      </c>
      <c r="AJ117" s="289"/>
      <c r="AK117" s="289" t="s">
        <v>2663</v>
      </c>
      <c r="AL117" s="289" t="s">
        <v>2663</v>
      </c>
      <c r="AM117" s="289" t="s">
        <v>2663</v>
      </c>
      <c r="AN117" s="289" t="s">
        <v>2663</v>
      </c>
      <c r="AO117" s="289" t="s">
        <v>2663</v>
      </c>
      <c r="AP117" s="288"/>
      <c r="AQ117" s="287"/>
      <c r="AR117" s="287"/>
      <c r="AS117" s="287"/>
      <c r="AT117" s="287"/>
      <c r="AU117" s="287"/>
      <c r="AV117" s="287"/>
      <c r="AW117" s="286" t="s">
        <v>3033</v>
      </c>
      <c r="AX117" s="285" t="str">
        <f t="shared" si="3"/>
        <v>https://www.r-ict-advisor.jp/prom/chiiki_adviser/R7_profile/098_2025_ad.pdf</v>
      </c>
      <c r="AY117" s="284" t="s">
        <v>3038</v>
      </c>
    </row>
    <row r="118" spans="1:51" s="283" customFormat="1" ht="41.5" customHeight="1">
      <c r="A118" s="295">
        <v>110</v>
      </c>
      <c r="B118" s="294"/>
      <c r="C118" s="293"/>
      <c r="D118" s="292" t="s">
        <v>3516</v>
      </c>
      <c r="E118" s="291" t="str">
        <f t="shared" si="2"/>
        <v>椎名　隆之</v>
      </c>
      <c r="F118" s="290" t="s">
        <v>3626</v>
      </c>
      <c r="G118" s="289" t="s">
        <v>2663</v>
      </c>
      <c r="H118" s="289" t="s">
        <v>2663</v>
      </c>
      <c r="I118" s="289" t="s">
        <v>2663</v>
      </c>
      <c r="J118" s="289" t="s">
        <v>2664</v>
      </c>
      <c r="K118" s="289" t="s">
        <v>2663</v>
      </c>
      <c r="L118" s="289" t="s">
        <v>2663</v>
      </c>
      <c r="M118" s="289"/>
      <c r="N118" s="289" t="s">
        <v>2663</v>
      </c>
      <c r="O118" s="289" t="s">
        <v>2663</v>
      </c>
      <c r="P118" s="289"/>
      <c r="Q118" s="289" t="s">
        <v>2663</v>
      </c>
      <c r="R118" s="289"/>
      <c r="S118" s="289"/>
      <c r="T118" s="289" t="s">
        <v>2663</v>
      </c>
      <c r="U118" s="289"/>
      <c r="V118" s="289"/>
      <c r="W118" s="289" t="s">
        <v>2663</v>
      </c>
      <c r="X118" s="289"/>
      <c r="Y118" s="289"/>
      <c r="Z118" s="289"/>
      <c r="AA118" s="289"/>
      <c r="AB118" s="289"/>
      <c r="AC118" s="289" t="s">
        <v>2663</v>
      </c>
      <c r="AD118" s="289" t="s">
        <v>2663</v>
      </c>
      <c r="AE118" s="289" t="s">
        <v>2663</v>
      </c>
      <c r="AF118" s="289" t="s">
        <v>2663</v>
      </c>
      <c r="AG118" s="289" t="s">
        <v>2681</v>
      </c>
      <c r="AH118" s="289" t="s">
        <v>2663</v>
      </c>
      <c r="AI118" s="289" t="s">
        <v>2663</v>
      </c>
      <c r="AJ118" s="289"/>
      <c r="AK118" s="289"/>
      <c r="AL118" s="289"/>
      <c r="AM118" s="289"/>
      <c r="AN118" s="289"/>
      <c r="AO118" s="289"/>
      <c r="AP118" s="288"/>
      <c r="AQ118" s="287"/>
      <c r="AR118" s="287"/>
      <c r="AS118" s="287"/>
      <c r="AT118" s="287"/>
      <c r="AU118" s="287"/>
      <c r="AV118" s="287"/>
      <c r="AW118" s="286" t="s">
        <v>3456</v>
      </c>
      <c r="AX118" s="285" t="str">
        <f t="shared" si="3"/>
        <v>https://www.r-ict-advisor.jp/prom/chiiki_adviser/R7_profile/231_2025_ad.pdf</v>
      </c>
      <c r="AY118" s="284" t="s">
        <v>3484</v>
      </c>
    </row>
    <row r="119" spans="1:51" s="283" customFormat="1" ht="41.5" customHeight="1">
      <c r="A119" s="295">
        <v>111</v>
      </c>
      <c r="B119" s="294"/>
      <c r="C119" s="293"/>
      <c r="D119" s="292" t="s">
        <v>3517</v>
      </c>
      <c r="E119" s="291" t="str">
        <f t="shared" si="2"/>
        <v>志知　貴文</v>
      </c>
      <c r="F119" s="290" t="s">
        <v>3627</v>
      </c>
      <c r="G119" s="289" t="s">
        <v>2663</v>
      </c>
      <c r="H119" s="289" t="s">
        <v>2663</v>
      </c>
      <c r="I119" s="289" t="s">
        <v>2663</v>
      </c>
      <c r="J119" s="289" t="s">
        <v>2663</v>
      </c>
      <c r="K119" s="289"/>
      <c r="L119" s="289" t="s">
        <v>2663</v>
      </c>
      <c r="M119" s="289" t="s">
        <v>2663</v>
      </c>
      <c r="N119" s="289"/>
      <c r="O119" s="289"/>
      <c r="P119" s="289"/>
      <c r="Q119" s="289"/>
      <c r="R119" s="289"/>
      <c r="S119" s="289"/>
      <c r="T119" s="289"/>
      <c r="U119" s="289"/>
      <c r="V119" s="289"/>
      <c r="W119" s="289"/>
      <c r="X119" s="289" t="s">
        <v>2663</v>
      </c>
      <c r="Y119" s="289" t="s">
        <v>2663</v>
      </c>
      <c r="Z119" s="289" t="s">
        <v>2663</v>
      </c>
      <c r="AA119" s="289"/>
      <c r="AB119" s="289"/>
      <c r="AC119" s="289" t="s">
        <v>2663</v>
      </c>
      <c r="AD119" s="289"/>
      <c r="AE119" s="289" t="s">
        <v>2663</v>
      </c>
      <c r="AF119" s="289"/>
      <c r="AG119" s="289" t="s">
        <v>2663</v>
      </c>
      <c r="AH119" s="289" t="s">
        <v>2663</v>
      </c>
      <c r="AI119" s="289" t="s">
        <v>2663</v>
      </c>
      <c r="AJ119" s="289"/>
      <c r="AK119" s="289" t="s">
        <v>2663</v>
      </c>
      <c r="AL119" s="289"/>
      <c r="AM119" s="289"/>
      <c r="AN119" s="289"/>
      <c r="AO119" s="289"/>
      <c r="AP119" s="288"/>
      <c r="AQ119" s="287"/>
      <c r="AR119" s="287"/>
      <c r="AS119" s="287"/>
      <c r="AT119" s="287"/>
      <c r="AU119" s="287"/>
      <c r="AV119" s="287"/>
      <c r="AW119" s="286" t="s">
        <v>3457</v>
      </c>
      <c r="AX119" s="285" t="str">
        <f t="shared" si="3"/>
        <v>https://www.r-ict-advisor.jp/prom/chiiki_adviser/R7_profile/232_2025_ad.pdf</v>
      </c>
      <c r="AY119" s="284" t="s">
        <v>3485</v>
      </c>
    </row>
    <row r="120" spans="1:51" s="283" customFormat="1" ht="41.5" customHeight="1">
      <c r="A120" s="295">
        <v>112</v>
      </c>
      <c r="B120" s="294"/>
      <c r="C120" s="293"/>
      <c r="D120" s="292" t="s">
        <v>3031</v>
      </c>
      <c r="E120" s="291" t="str">
        <f t="shared" si="2"/>
        <v>実積　寿也</v>
      </c>
      <c r="F120" s="290" t="s">
        <v>3628</v>
      </c>
      <c r="G120" s="289"/>
      <c r="H120" s="289"/>
      <c r="I120" s="289"/>
      <c r="J120" s="289"/>
      <c r="K120" s="289"/>
      <c r="L120" s="289"/>
      <c r="M120" s="289" t="s">
        <v>2663</v>
      </c>
      <c r="N120" s="289" t="s">
        <v>2681</v>
      </c>
      <c r="O120" s="289" t="s">
        <v>2681</v>
      </c>
      <c r="P120" s="289"/>
      <c r="Q120" s="289"/>
      <c r="R120" s="289"/>
      <c r="S120" s="289"/>
      <c r="T120" s="289"/>
      <c r="U120" s="289"/>
      <c r="V120" s="289"/>
      <c r="W120" s="289"/>
      <c r="X120" s="289"/>
      <c r="Y120" s="289"/>
      <c r="Z120" s="289"/>
      <c r="AA120" s="289"/>
      <c r="AB120" s="289"/>
      <c r="AC120" s="289"/>
      <c r="AD120" s="289"/>
      <c r="AE120" s="289"/>
      <c r="AF120" s="289"/>
      <c r="AG120" s="289"/>
      <c r="AH120" s="289"/>
      <c r="AI120" s="289"/>
      <c r="AJ120" s="289"/>
      <c r="AK120" s="289"/>
      <c r="AL120" s="289"/>
      <c r="AM120" s="289"/>
      <c r="AN120" s="289"/>
      <c r="AO120" s="289"/>
      <c r="AP120" s="288"/>
      <c r="AQ120" s="287"/>
      <c r="AR120" s="287"/>
      <c r="AS120" s="287"/>
      <c r="AT120" s="287"/>
      <c r="AU120" s="287"/>
      <c r="AV120" s="287"/>
      <c r="AW120" s="286" t="s">
        <v>3030</v>
      </c>
      <c r="AX120" s="285" t="str">
        <f t="shared" si="3"/>
        <v>https://www.r-ict-advisor.jp/prom/chiiki_adviser/R7_profile/099_2025_ad.pdf</v>
      </c>
      <c r="AY120" s="284" t="s">
        <v>3035</v>
      </c>
    </row>
    <row r="121" spans="1:51" s="283" customFormat="1" ht="41.5" customHeight="1">
      <c r="A121" s="295">
        <v>113</v>
      </c>
      <c r="B121" s="294"/>
      <c r="C121" s="293"/>
      <c r="D121" s="292" t="s">
        <v>3028</v>
      </c>
      <c r="E121" s="291" t="str">
        <f t="shared" si="2"/>
        <v>下山　紗代子</v>
      </c>
      <c r="F121" s="290" t="s">
        <v>3629</v>
      </c>
      <c r="G121" s="289" t="s">
        <v>2664</v>
      </c>
      <c r="H121" s="289" t="s">
        <v>2664</v>
      </c>
      <c r="I121" s="289" t="s">
        <v>2664</v>
      </c>
      <c r="J121" s="289" t="s">
        <v>2664</v>
      </c>
      <c r="K121" s="289"/>
      <c r="L121" s="289" t="s">
        <v>2664</v>
      </c>
      <c r="M121" s="289" t="s">
        <v>2664</v>
      </c>
      <c r="N121" s="289" t="s">
        <v>2664</v>
      </c>
      <c r="O121" s="289" t="s">
        <v>2664</v>
      </c>
      <c r="P121" s="289"/>
      <c r="Q121" s="289" t="s">
        <v>2664</v>
      </c>
      <c r="R121" s="289"/>
      <c r="S121" s="289"/>
      <c r="T121" s="289"/>
      <c r="U121" s="289"/>
      <c r="V121" s="289"/>
      <c r="W121" s="289"/>
      <c r="X121" s="289" t="s">
        <v>2664</v>
      </c>
      <c r="Y121" s="289"/>
      <c r="Z121" s="289" t="s">
        <v>2664</v>
      </c>
      <c r="AA121" s="289" t="s">
        <v>2664</v>
      </c>
      <c r="AB121" s="289"/>
      <c r="AC121" s="289"/>
      <c r="AD121" s="289"/>
      <c r="AE121" s="289"/>
      <c r="AF121" s="289"/>
      <c r="AG121" s="289" t="s">
        <v>2664</v>
      </c>
      <c r="AH121" s="289"/>
      <c r="AI121" s="289"/>
      <c r="AJ121" s="289"/>
      <c r="AK121" s="289" t="s">
        <v>2664</v>
      </c>
      <c r="AL121" s="289"/>
      <c r="AM121" s="289"/>
      <c r="AN121" s="289"/>
      <c r="AO121" s="289"/>
      <c r="AP121" s="288"/>
      <c r="AQ121" s="287"/>
      <c r="AR121" s="287"/>
      <c r="AS121" s="287"/>
      <c r="AT121" s="287"/>
      <c r="AU121" s="287"/>
      <c r="AV121" s="287"/>
      <c r="AW121" s="286" t="s">
        <v>3027</v>
      </c>
      <c r="AX121" s="285" t="str">
        <f t="shared" si="3"/>
        <v>https://www.r-ict-advisor.jp/prom/chiiki_adviser/R7_profile/100_2025_ad.pdf</v>
      </c>
      <c r="AY121" s="284" t="s">
        <v>3032</v>
      </c>
    </row>
    <row r="122" spans="1:51" s="283" customFormat="1" ht="41.5" customHeight="1">
      <c r="A122" s="295">
        <v>114</v>
      </c>
      <c r="B122" s="294"/>
      <c r="C122" s="293"/>
      <c r="D122" s="292" t="s">
        <v>3025</v>
      </c>
      <c r="E122" s="291" t="str">
        <f t="shared" si="2"/>
        <v>庄司　昌彦</v>
      </c>
      <c r="F122" s="290" t="s">
        <v>3024</v>
      </c>
      <c r="G122" s="289" t="s">
        <v>2664</v>
      </c>
      <c r="H122" s="289" t="s">
        <v>2664</v>
      </c>
      <c r="I122" s="289" t="s">
        <v>2664</v>
      </c>
      <c r="J122" s="289" t="s">
        <v>2664</v>
      </c>
      <c r="K122" s="289" t="s">
        <v>2663</v>
      </c>
      <c r="L122" s="289" t="s">
        <v>2664</v>
      </c>
      <c r="M122" s="289" t="s">
        <v>2664</v>
      </c>
      <c r="N122" s="289"/>
      <c r="O122" s="289" t="s">
        <v>2664</v>
      </c>
      <c r="P122" s="289"/>
      <c r="Q122" s="289" t="s">
        <v>2664</v>
      </c>
      <c r="R122" s="289"/>
      <c r="S122" s="289" t="s">
        <v>2664</v>
      </c>
      <c r="T122" s="289"/>
      <c r="U122" s="289"/>
      <c r="V122" s="289"/>
      <c r="W122" s="289" t="s">
        <v>2663</v>
      </c>
      <c r="X122" s="289" t="s">
        <v>2663</v>
      </c>
      <c r="Y122" s="289" t="s">
        <v>2663</v>
      </c>
      <c r="Z122" s="289" t="s">
        <v>2663</v>
      </c>
      <c r="AA122" s="289" t="s">
        <v>2663</v>
      </c>
      <c r="AB122" s="289"/>
      <c r="AC122" s="289" t="s">
        <v>2664</v>
      </c>
      <c r="AD122" s="289" t="s">
        <v>2663</v>
      </c>
      <c r="AE122" s="289" t="s">
        <v>2664</v>
      </c>
      <c r="AF122" s="289" t="s">
        <v>2664</v>
      </c>
      <c r="AG122" s="289" t="s">
        <v>2664</v>
      </c>
      <c r="AH122" s="289" t="s">
        <v>2664</v>
      </c>
      <c r="AI122" s="289"/>
      <c r="AJ122" s="289" t="s">
        <v>2664</v>
      </c>
      <c r="AK122" s="289" t="s">
        <v>2664</v>
      </c>
      <c r="AL122" s="289"/>
      <c r="AM122" s="289"/>
      <c r="AN122" s="289"/>
      <c r="AO122" s="289" t="s">
        <v>2664</v>
      </c>
      <c r="AP122" s="288"/>
      <c r="AQ122" s="287"/>
      <c r="AR122" s="287"/>
      <c r="AS122" s="287"/>
      <c r="AT122" s="287"/>
      <c r="AU122" s="287"/>
      <c r="AV122" s="287"/>
      <c r="AW122" s="286" t="s">
        <v>3023</v>
      </c>
      <c r="AX122" s="285" t="str">
        <f t="shared" si="3"/>
        <v>https://www.r-ict-advisor.jp/prom/chiiki_adviser/R7_profile/101_2025_ad.pdf</v>
      </c>
      <c r="AY122" s="284" t="s">
        <v>3029</v>
      </c>
    </row>
    <row r="123" spans="1:51" s="283" customFormat="1" ht="41.5" customHeight="1">
      <c r="A123" s="295">
        <v>115</v>
      </c>
      <c r="B123" s="294"/>
      <c r="C123" s="293"/>
      <c r="D123" s="292" t="s">
        <v>3020</v>
      </c>
      <c r="E123" s="291" t="str">
        <f t="shared" si="2"/>
        <v>白井　芳明</v>
      </c>
      <c r="F123" s="290" t="s">
        <v>3630</v>
      </c>
      <c r="G123" s="289" t="s">
        <v>2664</v>
      </c>
      <c r="H123" s="289" t="s">
        <v>2663</v>
      </c>
      <c r="I123" s="289" t="s">
        <v>2663</v>
      </c>
      <c r="J123" s="289" t="s">
        <v>2664</v>
      </c>
      <c r="K123" s="289" t="s">
        <v>2663</v>
      </c>
      <c r="L123" s="289"/>
      <c r="M123" s="289" t="s">
        <v>2663</v>
      </c>
      <c r="N123" s="289" t="s">
        <v>2663</v>
      </c>
      <c r="O123" s="289"/>
      <c r="P123" s="289" t="s">
        <v>2681</v>
      </c>
      <c r="Q123" s="289"/>
      <c r="R123" s="289" t="s">
        <v>2663</v>
      </c>
      <c r="S123" s="289" t="s">
        <v>2663</v>
      </c>
      <c r="T123" s="289" t="s">
        <v>2663</v>
      </c>
      <c r="U123" s="289"/>
      <c r="V123" s="289"/>
      <c r="W123" s="289"/>
      <c r="X123" s="289"/>
      <c r="Y123" s="289"/>
      <c r="Z123" s="289" t="s">
        <v>2663</v>
      </c>
      <c r="AA123" s="289"/>
      <c r="AB123" s="289"/>
      <c r="AC123" s="289"/>
      <c r="AD123" s="289"/>
      <c r="AE123" s="289"/>
      <c r="AF123" s="289" t="s">
        <v>2681</v>
      </c>
      <c r="AG123" s="289" t="s">
        <v>2663</v>
      </c>
      <c r="AH123" s="289"/>
      <c r="AI123" s="289"/>
      <c r="AJ123" s="289" t="s">
        <v>2663</v>
      </c>
      <c r="AK123" s="289"/>
      <c r="AL123" s="289" t="s">
        <v>2663</v>
      </c>
      <c r="AM123" s="289" t="s">
        <v>2663</v>
      </c>
      <c r="AN123" s="289" t="s">
        <v>2663</v>
      </c>
      <c r="AO123" s="289"/>
      <c r="AP123" s="288"/>
      <c r="AQ123" s="287"/>
      <c r="AR123" s="287"/>
      <c r="AS123" s="287"/>
      <c r="AT123" s="287"/>
      <c r="AU123" s="287"/>
      <c r="AV123" s="287"/>
      <c r="AW123" s="286" t="s">
        <v>3019</v>
      </c>
      <c r="AX123" s="285" t="str">
        <f t="shared" si="3"/>
        <v>https://www.r-ict-advisor.jp/prom/chiiki_adviser/R7_profile/102_2025_ad.pdf</v>
      </c>
      <c r="AY123" s="284" t="s">
        <v>3026</v>
      </c>
    </row>
    <row r="124" spans="1:51" s="283" customFormat="1" ht="41.5" customHeight="1">
      <c r="A124" s="295">
        <v>116</v>
      </c>
      <c r="B124" s="294"/>
      <c r="C124" s="293"/>
      <c r="D124" s="292" t="s">
        <v>3017</v>
      </c>
      <c r="E124" s="291" t="str">
        <f t="shared" si="2"/>
        <v>新庄　大輔</v>
      </c>
      <c r="F124" s="290" t="s">
        <v>3631</v>
      </c>
      <c r="G124" s="289"/>
      <c r="H124" s="289" t="s">
        <v>2664</v>
      </c>
      <c r="I124" s="289"/>
      <c r="J124" s="289"/>
      <c r="K124" s="289"/>
      <c r="L124" s="289" t="s">
        <v>2664</v>
      </c>
      <c r="M124" s="289" t="s">
        <v>2664</v>
      </c>
      <c r="N124" s="289"/>
      <c r="O124" s="289" t="s">
        <v>2663</v>
      </c>
      <c r="P124" s="289"/>
      <c r="Q124" s="289"/>
      <c r="R124" s="289"/>
      <c r="S124" s="289" t="s">
        <v>2664</v>
      </c>
      <c r="T124" s="289"/>
      <c r="U124" s="289"/>
      <c r="V124" s="289"/>
      <c r="W124" s="289"/>
      <c r="X124" s="289"/>
      <c r="Y124" s="289"/>
      <c r="Z124" s="289"/>
      <c r="AA124" s="289"/>
      <c r="AB124" s="289"/>
      <c r="AC124" s="289"/>
      <c r="AD124" s="289"/>
      <c r="AE124" s="289"/>
      <c r="AF124" s="289"/>
      <c r="AG124" s="289" t="s">
        <v>2663</v>
      </c>
      <c r="AH124" s="289"/>
      <c r="AI124" s="289"/>
      <c r="AJ124" s="289"/>
      <c r="AK124" s="289"/>
      <c r="AL124" s="289"/>
      <c r="AM124" s="289"/>
      <c r="AN124" s="289"/>
      <c r="AO124" s="289" t="s">
        <v>2663</v>
      </c>
      <c r="AP124" s="288"/>
      <c r="AQ124" s="287"/>
      <c r="AR124" s="287"/>
      <c r="AS124" s="287"/>
      <c r="AT124" s="287"/>
      <c r="AU124" s="287"/>
      <c r="AV124" s="287"/>
      <c r="AW124" s="286" t="s">
        <v>3016</v>
      </c>
      <c r="AX124" s="285" t="str">
        <f t="shared" si="3"/>
        <v>https://www.r-ict-advisor.jp/prom/chiiki_adviser/R7_profile/103_2025_ad.pdf</v>
      </c>
      <c r="AY124" s="284" t="s">
        <v>3022</v>
      </c>
    </row>
    <row r="125" spans="1:51" s="283" customFormat="1" ht="41.5" customHeight="1">
      <c r="A125" s="295">
        <v>117</v>
      </c>
      <c r="B125" s="294"/>
      <c r="C125" s="293"/>
      <c r="D125" s="292" t="s">
        <v>3518</v>
      </c>
      <c r="E125" s="291" t="str">
        <f t="shared" si="2"/>
        <v>杉原　美智子</v>
      </c>
      <c r="F125" s="290" t="s">
        <v>3632</v>
      </c>
      <c r="G125" s="289" t="s">
        <v>2664</v>
      </c>
      <c r="H125" s="289" t="s">
        <v>2663</v>
      </c>
      <c r="I125" s="289" t="s">
        <v>2664</v>
      </c>
      <c r="J125" s="289"/>
      <c r="K125" s="289" t="s">
        <v>2664</v>
      </c>
      <c r="L125" s="289"/>
      <c r="M125" s="289"/>
      <c r="N125" s="289"/>
      <c r="O125" s="289"/>
      <c r="P125" s="289"/>
      <c r="Q125" s="289"/>
      <c r="R125" s="289"/>
      <c r="S125" s="289"/>
      <c r="T125" s="289"/>
      <c r="U125" s="289"/>
      <c r="V125" s="289"/>
      <c r="W125" s="289"/>
      <c r="X125" s="289" t="s">
        <v>2663</v>
      </c>
      <c r="Y125" s="289" t="s">
        <v>2663</v>
      </c>
      <c r="Z125" s="289" t="s">
        <v>2663</v>
      </c>
      <c r="AA125" s="289" t="s">
        <v>2663</v>
      </c>
      <c r="AB125" s="289" t="s">
        <v>2663</v>
      </c>
      <c r="AC125" s="289" t="s">
        <v>2663</v>
      </c>
      <c r="AD125" s="289" t="s">
        <v>2664</v>
      </c>
      <c r="AE125" s="289"/>
      <c r="AF125" s="289"/>
      <c r="AG125" s="289"/>
      <c r="AH125" s="289"/>
      <c r="AI125" s="289"/>
      <c r="AJ125" s="289"/>
      <c r="AK125" s="289"/>
      <c r="AL125" s="289"/>
      <c r="AM125" s="289"/>
      <c r="AN125" s="289"/>
      <c r="AO125" s="289"/>
      <c r="AP125" s="288"/>
      <c r="AQ125" s="287"/>
      <c r="AR125" s="287"/>
      <c r="AS125" s="287"/>
      <c r="AT125" s="287"/>
      <c r="AU125" s="287"/>
      <c r="AV125" s="287"/>
      <c r="AW125" s="286" t="s">
        <v>3458</v>
      </c>
      <c r="AX125" s="285" t="str">
        <f t="shared" si="3"/>
        <v>https://www.r-ict-advisor.jp/prom/chiiki_adviser/R7_profile/233_2025_ad.pdf</v>
      </c>
      <c r="AY125" s="284" t="s">
        <v>3486</v>
      </c>
    </row>
    <row r="126" spans="1:51" s="283" customFormat="1" ht="41.5" customHeight="1">
      <c r="A126" s="295">
        <v>118</v>
      </c>
      <c r="B126" s="294"/>
      <c r="C126" s="293"/>
      <c r="D126" s="292" t="s">
        <v>3014</v>
      </c>
      <c r="E126" s="291" t="str">
        <f t="shared" si="2"/>
        <v>杉本　直也</v>
      </c>
      <c r="F126" s="290" t="s">
        <v>3633</v>
      </c>
      <c r="G126" s="289"/>
      <c r="H126" s="289"/>
      <c r="I126" s="289"/>
      <c r="J126" s="289"/>
      <c r="K126" s="289"/>
      <c r="L126" s="289" t="s">
        <v>2681</v>
      </c>
      <c r="M126" s="289"/>
      <c r="N126" s="289"/>
      <c r="O126" s="289"/>
      <c r="P126" s="289"/>
      <c r="Q126" s="289"/>
      <c r="R126" s="289"/>
      <c r="S126" s="289" t="s">
        <v>2681</v>
      </c>
      <c r="T126" s="289"/>
      <c r="U126" s="289"/>
      <c r="V126" s="289"/>
      <c r="W126" s="289"/>
      <c r="X126" s="289"/>
      <c r="Y126" s="289"/>
      <c r="Z126" s="289"/>
      <c r="AA126" s="289"/>
      <c r="AB126" s="289"/>
      <c r="AC126" s="289"/>
      <c r="AD126" s="289"/>
      <c r="AE126" s="289"/>
      <c r="AF126" s="289"/>
      <c r="AG126" s="289" t="s">
        <v>2681</v>
      </c>
      <c r="AH126" s="289"/>
      <c r="AI126" s="289"/>
      <c r="AJ126" s="289"/>
      <c r="AK126" s="289"/>
      <c r="AL126" s="289"/>
      <c r="AM126" s="289"/>
      <c r="AN126" s="289"/>
      <c r="AO126" s="289"/>
      <c r="AP126" s="288"/>
      <c r="AQ126" s="287"/>
      <c r="AR126" s="287"/>
      <c r="AS126" s="287"/>
      <c r="AT126" s="287"/>
      <c r="AU126" s="287"/>
      <c r="AV126" s="287"/>
      <c r="AW126" s="286" t="s">
        <v>3013</v>
      </c>
      <c r="AX126" s="285" t="str">
        <f t="shared" si="3"/>
        <v>https://www.r-ict-advisor.jp/prom/chiiki_adviser/R7_profile/104_2025_ad.pdf</v>
      </c>
      <c r="AY126" s="284" t="s">
        <v>3021</v>
      </c>
    </row>
    <row r="127" spans="1:51" s="283" customFormat="1" ht="41.5" customHeight="1">
      <c r="A127" s="295">
        <v>119</v>
      </c>
      <c r="B127" s="294"/>
      <c r="C127" s="293"/>
      <c r="D127" s="292" t="s">
        <v>3011</v>
      </c>
      <c r="E127" s="291" t="str">
        <f t="shared" si="2"/>
        <v>鈴木　邦治</v>
      </c>
      <c r="F127" s="290" t="s">
        <v>3634</v>
      </c>
      <c r="G127" s="289" t="s">
        <v>2664</v>
      </c>
      <c r="H127" s="289" t="s">
        <v>2664</v>
      </c>
      <c r="I127" s="289" t="s">
        <v>2664</v>
      </c>
      <c r="J127" s="289" t="s">
        <v>2663</v>
      </c>
      <c r="K127" s="289" t="s">
        <v>2664</v>
      </c>
      <c r="L127" s="289"/>
      <c r="M127" s="289" t="s">
        <v>2663</v>
      </c>
      <c r="N127" s="289" t="s">
        <v>2663</v>
      </c>
      <c r="O127" s="289" t="s">
        <v>2663</v>
      </c>
      <c r="P127" s="289" t="s">
        <v>2664</v>
      </c>
      <c r="Q127" s="289" t="s">
        <v>2664</v>
      </c>
      <c r="R127" s="289" t="s">
        <v>2663</v>
      </c>
      <c r="S127" s="289" t="s">
        <v>2663</v>
      </c>
      <c r="T127" s="289" t="s">
        <v>2663</v>
      </c>
      <c r="U127" s="289"/>
      <c r="V127" s="289" t="s">
        <v>2664</v>
      </c>
      <c r="W127" s="289"/>
      <c r="X127" s="289" t="s">
        <v>2663</v>
      </c>
      <c r="Y127" s="289" t="s">
        <v>2663</v>
      </c>
      <c r="Z127" s="289" t="s">
        <v>2663</v>
      </c>
      <c r="AA127" s="289" t="s">
        <v>2663</v>
      </c>
      <c r="AB127" s="289" t="s">
        <v>2663</v>
      </c>
      <c r="AC127" s="289" t="s">
        <v>2664</v>
      </c>
      <c r="AD127" s="289" t="s">
        <v>2664</v>
      </c>
      <c r="AE127" s="289" t="s">
        <v>2664</v>
      </c>
      <c r="AF127" s="289"/>
      <c r="AG127" s="289" t="s">
        <v>2664</v>
      </c>
      <c r="AH127" s="289" t="s">
        <v>2664</v>
      </c>
      <c r="AI127" s="289"/>
      <c r="AJ127" s="289" t="s">
        <v>2663</v>
      </c>
      <c r="AK127" s="289" t="s">
        <v>2663</v>
      </c>
      <c r="AL127" s="289" t="s">
        <v>2663</v>
      </c>
      <c r="AM127" s="289"/>
      <c r="AN127" s="289" t="s">
        <v>2663</v>
      </c>
      <c r="AO127" s="289" t="s">
        <v>2663</v>
      </c>
      <c r="AP127" s="288"/>
      <c r="AQ127" s="287"/>
      <c r="AR127" s="287"/>
      <c r="AS127" s="287"/>
      <c r="AT127" s="287"/>
      <c r="AU127" s="287"/>
      <c r="AV127" s="287"/>
      <c r="AW127" s="286" t="s">
        <v>3010</v>
      </c>
      <c r="AX127" s="285" t="str">
        <f t="shared" si="3"/>
        <v>https://www.r-ict-advisor.jp/prom/chiiki_adviser/R7_profile/105_2025_ad.pdf</v>
      </c>
      <c r="AY127" s="284" t="s">
        <v>3018</v>
      </c>
    </row>
    <row r="128" spans="1:51" s="283" customFormat="1" ht="41.5" customHeight="1">
      <c r="A128" s="295">
        <v>120</v>
      </c>
      <c r="B128" s="294"/>
      <c r="C128" s="293"/>
      <c r="D128" s="292" t="s">
        <v>3008</v>
      </c>
      <c r="E128" s="291" t="str">
        <f t="shared" si="2"/>
        <v>鈴木　昌幸</v>
      </c>
      <c r="F128" s="290" t="s">
        <v>3635</v>
      </c>
      <c r="G128" s="289" t="s">
        <v>2664</v>
      </c>
      <c r="H128" s="289" t="s">
        <v>2664</v>
      </c>
      <c r="I128" s="289" t="s">
        <v>2681</v>
      </c>
      <c r="J128" s="289" t="s">
        <v>2664</v>
      </c>
      <c r="K128" s="289"/>
      <c r="L128" s="289" t="s">
        <v>2681</v>
      </c>
      <c r="M128" s="289" t="s">
        <v>2664</v>
      </c>
      <c r="N128" s="289" t="s">
        <v>2681</v>
      </c>
      <c r="O128" s="289"/>
      <c r="P128" s="289"/>
      <c r="Q128" s="289" t="s">
        <v>2681</v>
      </c>
      <c r="R128" s="289"/>
      <c r="S128" s="289" t="s">
        <v>2681</v>
      </c>
      <c r="T128" s="289"/>
      <c r="U128" s="289"/>
      <c r="V128" s="289"/>
      <c r="W128" s="289"/>
      <c r="X128" s="289"/>
      <c r="Y128" s="289" t="s">
        <v>2681</v>
      </c>
      <c r="Z128" s="289"/>
      <c r="AA128" s="289"/>
      <c r="AB128" s="289"/>
      <c r="AC128" s="289" t="s">
        <v>2681</v>
      </c>
      <c r="AD128" s="289" t="s">
        <v>2681</v>
      </c>
      <c r="AE128" s="289" t="s">
        <v>2681</v>
      </c>
      <c r="AF128" s="289"/>
      <c r="AG128" s="289" t="s">
        <v>2664</v>
      </c>
      <c r="AH128" s="289"/>
      <c r="AI128" s="289" t="s">
        <v>2681</v>
      </c>
      <c r="AJ128" s="289"/>
      <c r="AK128" s="289"/>
      <c r="AL128" s="289"/>
      <c r="AM128" s="289"/>
      <c r="AN128" s="289"/>
      <c r="AO128" s="289"/>
      <c r="AP128" s="288"/>
      <c r="AQ128" s="287"/>
      <c r="AR128" s="287"/>
      <c r="AS128" s="287"/>
      <c r="AT128" s="287"/>
      <c r="AU128" s="287"/>
      <c r="AV128" s="287"/>
      <c r="AW128" s="286" t="s">
        <v>3007</v>
      </c>
      <c r="AX128" s="285" t="str">
        <f t="shared" si="3"/>
        <v>https://www.r-ict-advisor.jp/prom/chiiki_adviser/R7_profile/106_2025_ad.pdf</v>
      </c>
      <c r="AY128" s="284" t="s">
        <v>3015</v>
      </c>
    </row>
    <row r="129" spans="1:51" s="283" customFormat="1" ht="41.5" customHeight="1">
      <c r="A129" s="295">
        <v>121</v>
      </c>
      <c r="B129" s="294"/>
      <c r="C129" s="293"/>
      <c r="D129" s="292" t="s">
        <v>3004</v>
      </c>
      <c r="E129" s="291" t="str">
        <f t="shared" si="2"/>
        <v>関　治之</v>
      </c>
      <c r="F129" s="290" t="s">
        <v>3636</v>
      </c>
      <c r="G129" s="289" t="s">
        <v>2664</v>
      </c>
      <c r="H129" s="289" t="s">
        <v>2664</v>
      </c>
      <c r="I129" s="289" t="s">
        <v>2664</v>
      </c>
      <c r="J129" s="289" t="s">
        <v>2664</v>
      </c>
      <c r="K129" s="289"/>
      <c r="L129" s="289" t="s">
        <v>2664</v>
      </c>
      <c r="M129" s="289"/>
      <c r="N129" s="289" t="s">
        <v>2663</v>
      </c>
      <c r="O129" s="289" t="s">
        <v>2663</v>
      </c>
      <c r="P129" s="289"/>
      <c r="Q129" s="289"/>
      <c r="R129" s="289"/>
      <c r="S129" s="289"/>
      <c r="T129" s="289"/>
      <c r="U129" s="289"/>
      <c r="V129" s="289"/>
      <c r="W129" s="289"/>
      <c r="X129" s="289"/>
      <c r="Y129" s="289"/>
      <c r="Z129" s="289"/>
      <c r="AA129" s="289"/>
      <c r="AB129" s="289"/>
      <c r="AC129" s="289"/>
      <c r="AD129" s="289"/>
      <c r="AE129" s="289"/>
      <c r="AF129" s="289"/>
      <c r="AG129" s="289"/>
      <c r="AH129" s="289"/>
      <c r="AI129" s="289"/>
      <c r="AJ129" s="289" t="s">
        <v>2663</v>
      </c>
      <c r="AK129" s="289" t="s">
        <v>2663</v>
      </c>
      <c r="AL129" s="289"/>
      <c r="AM129" s="289" t="s">
        <v>2663</v>
      </c>
      <c r="AN129" s="289"/>
      <c r="AO129" s="289"/>
      <c r="AP129" s="288"/>
      <c r="AQ129" s="287"/>
      <c r="AR129" s="287"/>
      <c r="AS129" s="287"/>
      <c r="AT129" s="287"/>
      <c r="AU129" s="287"/>
      <c r="AV129" s="287"/>
      <c r="AW129" s="286" t="s">
        <v>3003</v>
      </c>
      <c r="AX129" s="285" t="str">
        <f t="shared" si="3"/>
        <v>https://www.r-ict-advisor.jp/prom/chiiki_adviser/R7_profile/107_2025_ad.pdf</v>
      </c>
      <c r="AY129" s="284" t="s">
        <v>3012</v>
      </c>
    </row>
    <row r="130" spans="1:51" s="283" customFormat="1" ht="41.5" customHeight="1">
      <c r="A130" s="295">
        <v>122</v>
      </c>
      <c r="B130" s="294"/>
      <c r="C130" s="293"/>
      <c r="D130" s="292" t="s">
        <v>3519</v>
      </c>
      <c r="E130" s="291" t="str">
        <f t="shared" si="2"/>
        <v>大喜　康生</v>
      </c>
      <c r="F130" s="290" t="s">
        <v>3637</v>
      </c>
      <c r="G130" s="289" t="s">
        <v>2663</v>
      </c>
      <c r="H130" s="289" t="s">
        <v>2663</v>
      </c>
      <c r="I130" s="289" t="s">
        <v>2663</v>
      </c>
      <c r="J130" s="289" t="s">
        <v>2663</v>
      </c>
      <c r="K130" s="289" t="s">
        <v>2663</v>
      </c>
      <c r="L130" s="289" t="s">
        <v>2663</v>
      </c>
      <c r="M130" s="289" t="s">
        <v>2663</v>
      </c>
      <c r="N130" s="289" t="s">
        <v>2663</v>
      </c>
      <c r="O130" s="289" t="s">
        <v>2663</v>
      </c>
      <c r="P130" s="289"/>
      <c r="Q130" s="289" t="s">
        <v>2663</v>
      </c>
      <c r="R130" s="289"/>
      <c r="S130" s="289" t="s">
        <v>2663</v>
      </c>
      <c r="T130" s="289" t="s">
        <v>2663</v>
      </c>
      <c r="U130" s="289" t="s">
        <v>2663</v>
      </c>
      <c r="V130" s="289"/>
      <c r="W130" s="289"/>
      <c r="X130" s="289" t="s">
        <v>2663</v>
      </c>
      <c r="Y130" s="289" t="s">
        <v>2663</v>
      </c>
      <c r="Z130" s="289" t="s">
        <v>2663</v>
      </c>
      <c r="AA130" s="289" t="s">
        <v>2663</v>
      </c>
      <c r="AB130" s="289"/>
      <c r="AC130" s="289" t="s">
        <v>2663</v>
      </c>
      <c r="AD130" s="289" t="s">
        <v>2663</v>
      </c>
      <c r="AE130" s="289" t="s">
        <v>2663</v>
      </c>
      <c r="AF130" s="289" t="s">
        <v>2681</v>
      </c>
      <c r="AG130" s="289" t="s">
        <v>2681</v>
      </c>
      <c r="AH130" s="289" t="s">
        <v>2663</v>
      </c>
      <c r="AI130" s="289" t="s">
        <v>2663</v>
      </c>
      <c r="AJ130" s="289" t="s">
        <v>2663</v>
      </c>
      <c r="AK130" s="289" t="s">
        <v>2663</v>
      </c>
      <c r="AL130" s="289" t="s">
        <v>2681</v>
      </c>
      <c r="AM130" s="289" t="s">
        <v>2681</v>
      </c>
      <c r="AN130" s="289" t="s">
        <v>2663</v>
      </c>
      <c r="AO130" s="289" t="s">
        <v>2663</v>
      </c>
      <c r="AP130" s="288"/>
      <c r="AQ130" s="287"/>
      <c r="AR130" s="287"/>
      <c r="AS130" s="287"/>
      <c r="AT130" s="287"/>
      <c r="AU130" s="287"/>
      <c r="AV130" s="287"/>
      <c r="AW130" s="286" t="s">
        <v>3459</v>
      </c>
      <c r="AX130" s="285" t="str">
        <f t="shared" si="3"/>
        <v>https://www.r-ict-advisor.jp/prom/chiiki_adviser/R7_profile/234_2025_ad.pdf</v>
      </c>
      <c r="AY130" s="284" t="s">
        <v>3487</v>
      </c>
    </row>
    <row r="131" spans="1:51" s="283" customFormat="1" ht="41.5" customHeight="1">
      <c r="A131" s="295">
        <v>123</v>
      </c>
      <c r="B131" s="294"/>
      <c r="C131" s="293"/>
      <c r="D131" s="292" t="s">
        <v>3520</v>
      </c>
      <c r="E131" s="291" t="str">
        <f t="shared" si="2"/>
        <v>髙尾　芳彦​</v>
      </c>
      <c r="F131" s="290" t="s">
        <v>3638</v>
      </c>
      <c r="G131" s="289" t="s">
        <v>2664</v>
      </c>
      <c r="H131" s="289" t="s">
        <v>2664</v>
      </c>
      <c r="I131" s="289" t="s">
        <v>2664</v>
      </c>
      <c r="J131" s="289" t="s">
        <v>2664</v>
      </c>
      <c r="K131" s="289" t="s">
        <v>2664</v>
      </c>
      <c r="L131" s="289"/>
      <c r="M131" s="289" t="s">
        <v>2663</v>
      </c>
      <c r="N131" s="289" t="s">
        <v>2664</v>
      </c>
      <c r="O131" s="289" t="s">
        <v>2663</v>
      </c>
      <c r="P131" s="289" t="s">
        <v>2664</v>
      </c>
      <c r="Q131" s="289"/>
      <c r="R131" s="289"/>
      <c r="S131" s="289" t="s">
        <v>2663</v>
      </c>
      <c r="T131" s="289"/>
      <c r="U131" s="289"/>
      <c r="V131" s="289"/>
      <c r="W131" s="289"/>
      <c r="X131" s="289" t="s">
        <v>2663</v>
      </c>
      <c r="Y131" s="289"/>
      <c r="Z131" s="289" t="s">
        <v>2663</v>
      </c>
      <c r="AA131" s="289"/>
      <c r="AB131" s="289"/>
      <c r="AC131" s="289"/>
      <c r="AD131" s="289"/>
      <c r="AE131" s="289" t="s">
        <v>2663</v>
      </c>
      <c r="AF131" s="289"/>
      <c r="AG131" s="289"/>
      <c r="AH131" s="289"/>
      <c r="AI131" s="289" t="s">
        <v>2663</v>
      </c>
      <c r="AJ131" s="289" t="s">
        <v>2664</v>
      </c>
      <c r="AK131" s="289" t="s">
        <v>2663</v>
      </c>
      <c r="AL131" s="289" t="s">
        <v>2664</v>
      </c>
      <c r="AM131" s="289" t="s">
        <v>2664</v>
      </c>
      <c r="AN131" s="289"/>
      <c r="AO131" s="289" t="s">
        <v>2664</v>
      </c>
      <c r="AP131" s="288"/>
      <c r="AQ131" s="287"/>
      <c r="AR131" s="287"/>
      <c r="AS131" s="287"/>
      <c r="AT131" s="287"/>
      <c r="AU131" s="287"/>
      <c r="AV131" s="287"/>
      <c r="AW131" s="286" t="s">
        <v>3460</v>
      </c>
      <c r="AX131" s="285" t="str">
        <f t="shared" si="3"/>
        <v>https://www.r-ict-advisor.jp/prom/chiiki_adviser/R7_profile/235_2025_ad.pdf</v>
      </c>
      <c r="AY131" s="284" t="s">
        <v>3488</v>
      </c>
    </row>
    <row r="132" spans="1:51" s="283" customFormat="1" ht="41.5" customHeight="1">
      <c r="A132" s="295">
        <v>124</v>
      </c>
      <c r="B132" s="294"/>
      <c r="C132" s="293"/>
      <c r="D132" s="292" t="s">
        <v>3000</v>
      </c>
      <c r="E132" s="291" t="str">
        <f t="shared" si="2"/>
        <v>高際　均</v>
      </c>
      <c r="F132" s="290" t="s">
        <v>3639</v>
      </c>
      <c r="G132" s="289" t="s">
        <v>2664</v>
      </c>
      <c r="H132" s="289" t="s">
        <v>2664</v>
      </c>
      <c r="I132" s="289" t="s">
        <v>2663</v>
      </c>
      <c r="J132" s="289" t="s">
        <v>2664</v>
      </c>
      <c r="K132" s="289" t="s">
        <v>2663</v>
      </c>
      <c r="L132" s="289"/>
      <c r="M132" s="289"/>
      <c r="N132" s="289"/>
      <c r="O132" s="289" t="s">
        <v>2681</v>
      </c>
      <c r="P132" s="289"/>
      <c r="Q132" s="289" t="s">
        <v>2663</v>
      </c>
      <c r="R132" s="289" t="s">
        <v>2663</v>
      </c>
      <c r="S132" s="289" t="s">
        <v>2663</v>
      </c>
      <c r="T132" s="289"/>
      <c r="U132" s="289"/>
      <c r="V132" s="289" t="s">
        <v>2663</v>
      </c>
      <c r="W132" s="289"/>
      <c r="X132" s="289" t="s">
        <v>2664</v>
      </c>
      <c r="Y132" s="289"/>
      <c r="Z132" s="289" t="s">
        <v>2664</v>
      </c>
      <c r="AA132" s="289" t="s">
        <v>2663</v>
      </c>
      <c r="AB132" s="289"/>
      <c r="AC132" s="289" t="s">
        <v>2663</v>
      </c>
      <c r="AD132" s="289" t="s">
        <v>2663</v>
      </c>
      <c r="AE132" s="289"/>
      <c r="AF132" s="289"/>
      <c r="AG132" s="289" t="s">
        <v>2664</v>
      </c>
      <c r="AH132" s="289" t="s">
        <v>2664</v>
      </c>
      <c r="AI132" s="289"/>
      <c r="AJ132" s="289"/>
      <c r="AK132" s="289" t="s">
        <v>2664</v>
      </c>
      <c r="AL132" s="289"/>
      <c r="AM132" s="289"/>
      <c r="AN132" s="289"/>
      <c r="AO132" s="289" t="s">
        <v>2663</v>
      </c>
      <c r="AP132" s="288"/>
      <c r="AQ132" s="287"/>
      <c r="AR132" s="287"/>
      <c r="AS132" s="287"/>
      <c r="AT132" s="287"/>
      <c r="AU132" s="287"/>
      <c r="AV132" s="287"/>
      <c r="AW132" s="286" t="s">
        <v>2999</v>
      </c>
      <c r="AX132" s="285" t="str">
        <f t="shared" si="3"/>
        <v>https://www.r-ict-advisor.jp/prom/chiiki_adviser/R7_profile/108_2025_ad.pdf</v>
      </c>
      <c r="AY132" s="284" t="s">
        <v>3009</v>
      </c>
    </row>
    <row r="133" spans="1:51" s="283" customFormat="1" ht="41.5" customHeight="1">
      <c r="A133" s="295">
        <v>125</v>
      </c>
      <c r="B133" s="294"/>
      <c r="C133" s="293"/>
      <c r="D133" s="292" t="s">
        <v>2997</v>
      </c>
      <c r="E133" s="291" t="str">
        <f t="shared" si="2"/>
        <v>高野　雅晴</v>
      </c>
      <c r="F133" s="290" t="s">
        <v>2996</v>
      </c>
      <c r="G133" s="289"/>
      <c r="H133" s="289"/>
      <c r="I133" s="289"/>
      <c r="J133" s="289"/>
      <c r="K133" s="289"/>
      <c r="L133" s="289"/>
      <c r="M133" s="289"/>
      <c r="N133" s="289"/>
      <c r="O133" s="289"/>
      <c r="P133" s="289"/>
      <c r="Q133" s="289"/>
      <c r="R133" s="289" t="s">
        <v>2664</v>
      </c>
      <c r="S133" s="289"/>
      <c r="T133" s="289"/>
      <c r="U133" s="289"/>
      <c r="V133" s="289"/>
      <c r="W133" s="289"/>
      <c r="X133" s="289"/>
      <c r="Y133" s="289"/>
      <c r="Z133" s="289"/>
      <c r="AA133" s="289"/>
      <c r="AB133" s="289"/>
      <c r="AC133" s="289"/>
      <c r="AD133" s="289" t="s">
        <v>2664</v>
      </c>
      <c r="AE133" s="289"/>
      <c r="AF133" s="289"/>
      <c r="AG133" s="289" t="s">
        <v>2664</v>
      </c>
      <c r="AH133" s="289"/>
      <c r="AI133" s="289"/>
      <c r="AJ133" s="289"/>
      <c r="AK133" s="289"/>
      <c r="AL133" s="289"/>
      <c r="AM133" s="289"/>
      <c r="AN133" s="289"/>
      <c r="AO133" s="289"/>
      <c r="AP133" s="288"/>
      <c r="AQ133" s="287"/>
      <c r="AR133" s="287"/>
      <c r="AS133" s="287"/>
      <c r="AT133" s="287"/>
      <c r="AU133" s="287"/>
      <c r="AV133" s="287"/>
      <c r="AW133" s="286" t="s">
        <v>2995</v>
      </c>
      <c r="AX133" s="285" t="str">
        <f t="shared" si="3"/>
        <v>https://www.r-ict-advisor.jp/prom/chiiki_adviser/R7_profile/109_2025_ad.pdf</v>
      </c>
      <c r="AY133" s="284" t="s">
        <v>3006</v>
      </c>
    </row>
    <row r="134" spans="1:51" s="283" customFormat="1" ht="41.5" customHeight="1">
      <c r="A134" s="295">
        <v>126</v>
      </c>
      <c r="B134" s="294"/>
      <c r="C134" s="293"/>
      <c r="D134" s="292" t="s">
        <v>2993</v>
      </c>
      <c r="E134" s="291" t="str">
        <f t="shared" si="2"/>
        <v>高橋　明子</v>
      </c>
      <c r="F134" s="290" t="s">
        <v>3640</v>
      </c>
      <c r="G134" s="289" t="s">
        <v>2664</v>
      </c>
      <c r="H134" s="289" t="s">
        <v>2664</v>
      </c>
      <c r="I134" s="289" t="s">
        <v>2663</v>
      </c>
      <c r="J134" s="289" t="s">
        <v>2664</v>
      </c>
      <c r="K134" s="289" t="s">
        <v>2664</v>
      </c>
      <c r="L134" s="289" t="s">
        <v>2663</v>
      </c>
      <c r="M134" s="289" t="s">
        <v>2663</v>
      </c>
      <c r="N134" s="289" t="s">
        <v>2663</v>
      </c>
      <c r="O134" s="289" t="s">
        <v>2663</v>
      </c>
      <c r="P134" s="289"/>
      <c r="Q134" s="289" t="s">
        <v>2664</v>
      </c>
      <c r="R134" s="289"/>
      <c r="S134" s="289" t="s">
        <v>2663</v>
      </c>
      <c r="T134" s="289"/>
      <c r="U134" s="289"/>
      <c r="V134" s="289" t="s">
        <v>2663</v>
      </c>
      <c r="W134" s="289" t="s">
        <v>2663</v>
      </c>
      <c r="X134" s="289" t="s">
        <v>2664</v>
      </c>
      <c r="Y134" s="289" t="s">
        <v>2663</v>
      </c>
      <c r="Z134" s="289" t="s">
        <v>2664</v>
      </c>
      <c r="AA134" s="289" t="s">
        <v>2663</v>
      </c>
      <c r="AB134" s="289" t="s">
        <v>2663</v>
      </c>
      <c r="AC134" s="289" t="s">
        <v>2663</v>
      </c>
      <c r="AD134" s="289" t="s">
        <v>2663</v>
      </c>
      <c r="AE134" s="289" t="s">
        <v>2663</v>
      </c>
      <c r="AF134" s="289"/>
      <c r="AG134" s="289" t="s">
        <v>2663</v>
      </c>
      <c r="AH134" s="289" t="s">
        <v>2664</v>
      </c>
      <c r="AI134" s="289" t="s">
        <v>2663</v>
      </c>
      <c r="AJ134" s="289" t="s">
        <v>2663</v>
      </c>
      <c r="AK134" s="289" t="s">
        <v>2664</v>
      </c>
      <c r="AL134" s="289"/>
      <c r="AM134" s="289" t="s">
        <v>2663</v>
      </c>
      <c r="AN134" s="289" t="s">
        <v>2663</v>
      </c>
      <c r="AO134" s="289" t="s">
        <v>2664</v>
      </c>
      <c r="AP134" s="288"/>
      <c r="AQ134" s="287"/>
      <c r="AR134" s="287"/>
      <c r="AS134" s="287"/>
      <c r="AT134" s="287"/>
      <c r="AU134" s="287"/>
      <c r="AV134" s="287"/>
      <c r="AW134" s="286" t="s">
        <v>2992</v>
      </c>
      <c r="AX134" s="285" t="str">
        <f t="shared" si="3"/>
        <v>https://www.r-ict-advisor.jp/prom/chiiki_adviser/R7_profile/110_2025_ad.pdf</v>
      </c>
      <c r="AY134" s="284" t="s">
        <v>3005</v>
      </c>
    </row>
    <row r="135" spans="1:51" s="283" customFormat="1" ht="41.5" customHeight="1">
      <c r="A135" s="295">
        <v>127</v>
      </c>
      <c r="B135" s="294"/>
      <c r="C135" s="293"/>
      <c r="D135" s="292" t="s">
        <v>2990</v>
      </c>
      <c r="E135" s="291" t="str">
        <f t="shared" si="2"/>
        <v>髙橋　邦夫</v>
      </c>
      <c r="F135" s="290" t="s">
        <v>3641</v>
      </c>
      <c r="G135" s="289" t="s">
        <v>2663</v>
      </c>
      <c r="H135" s="289" t="s">
        <v>2663</v>
      </c>
      <c r="I135" s="289" t="s">
        <v>2663</v>
      </c>
      <c r="J135" s="289" t="s">
        <v>2663</v>
      </c>
      <c r="K135" s="289" t="s">
        <v>2663</v>
      </c>
      <c r="L135" s="289" t="s">
        <v>2663</v>
      </c>
      <c r="M135" s="289" t="s">
        <v>2663</v>
      </c>
      <c r="N135" s="289" t="s">
        <v>2663</v>
      </c>
      <c r="O135" s="289" t="s">
        <v>2663</v>
      </c>
      <c r="P135" s="289" t="s">
        <v>2663</v>
      </c>
      <c r="Q135" s="289" t="s">
        <v>2663</v>
      </c>
      <c r="R135" s="289"/>
      <c r="S135" s="289" t="s">
        <v>2663</v>
      </c>
      <c r="T135" s="289" t="s">
        <v>2663</v>
      </c>
      <c r="U135" s="289" t="s">
        <v>2663</v>
      </c>
      <c r="V135" s="289" t="s">
        <v>2663</v>
      </c>
      <c r="W135" s="289"/>
      <c r="X135" s="289" t="s">
        <v>2663</v>
      </c>
      <c r="Y135" s="289" t="s">
        <v>2663</v>
      </c>
      <c r="Z135" s="289" t="s">
        <v>2663</v>
      </c>
      <c r="AA135" s="289" t="s">
        <v>2663</v>
      </c>
      <c r="AB135" s="289"/>
      <c r="AC135" s="289" t="s">
        <v>2663</v>
      </c>
      <c r="AD135" s="289" t="s">
        <v>2663</v>
      </c>
      <c r="AE135" s="289" t="s">
        <v>2663</v>
      </c>
      <c r="AF135" s="289" t="s">
        <v>2663</v>
      </c>
      <c r="AG135" s="289" t="s">
        <v>2663</v>
      </c>
      <c r="AH135" s="289" t="s">
        <v>2663</v>
      </c>
      <c r="AI135" s="289" t="s">
        <v>2663</v>
      </c>
      <c r="AJ135" s="289" t="s">
        <v>2663</v>
      </c>
      <c r="AK135" s="289" t="s">
        <v>2663</v>
      </c>
      <c r="AL135" s="289" t="s">
        <v>2663</v>
      </c>
      <c r="AM135" s="289" t="s">
        <v>2663</v>
      </c>
      <c r="AN135" s="289" t="s">
        <v>2663</v>
      </c>
      <c r="AO135" s="289"/>
      <c r="AP135" s="288"/>
      <c r="AQ135" s="287"/>
      <c r="AR135" s="287"/>
      <c r="AS135" s="287"/>
      <c r="AT135" s="287"/>
      <c r="AU135" s="287"/>
      <c r="AV135" s="287"/>
      <c r="AW135" s="286" t="s">
        <v>2989</v>
      </c>
      <c r="AX135" s="285" t="str">
        <f t="shared" si="3"/>
        <v>https://www.r-ict-advisor.jp/prom/chiiki_adviser/R7_profile/111_2025_ad.pdf</v>
      </c>
      <c r="AY135" s="284" t="s">
        <v>3002</v>
      </c>
    </row>
    <row r="136" spans="1:51" s="283" customFormat="1" ht="41.5" customHeight="1">
      <c r="A136" s="295">
        <v>128</v>
      </c>
      <c r="B136" s="294"/>
      <c r="C136" s="293"/>
      <c r="D136" s="292" t="s">
        <v>2987</v>
      </c>
      <c r="E136" s="291" t="str">
        <f t="shared" si="2"/>
        <v>高村　弘史</v>
      </c>
      <c r="F136" s="290" t="s">
        <v>3642</v>
      </c>
      <c r="G136" s="289" t="s">
        <v>2664</v>
      </c>
      <c r="H136" s="289" t="s">
        <v>2664</v>
      </c>
      <c r="I136" s="289"/>
      <c r="J136" s="289" t="s">
        <v>2664</v>
      </c>
      <c r="K136" s="289" t="s">
        <v>2664</v>
      </c>
      <c r="L136" s="289"/>
      <c r="M136" s="289" t="s">
        <v>2664</v>
      </c>
      <c r="N136" s="289" t="s">
        <v>2664</v>
      </c>
      <c r="O136" s="289" t="s">
        <v>2664</v>
      </c>
      <c r="P136" s="289"/>
      <c r="Q136" s="289"/>
      <c r="R136" s="289"/>
      <c r="S136" s="289"/>
      <c r="T136" s="289" t="s">
        <v>2664</v>
      </c>
      <c r="U136" s="289" t="s">
        <v>2664</v>
      </c>
      <c r="V136" s="289"/>
      <c r="W136" s="289"/>
      <c r="X136" s="289"/>
      <c r="Y136" s="289"/>
      <c r="Z136" s="289"/>
      <c r="AA136" s="289"/>
      <c r="AB136" s="289"/>
      <c r="AC136" s="289"/>
      <c r="AD136" s="289"/>
      <c r="AE136" s="289"/>
      <c r="AF136" s="289" t="s">
        <v>2664</v>
      </c>
      <c r="AG136" s="289" t="s">
        <v>2664</v>
      </c>
      <c r="AH136" s="289"/>
      <c r="AI136" s="289"/>
      <c r="AJ136" s="289" t="s">
        <v>2664</v>
      </c>
      <c r="AK136" s="289" t="s">
        <v>2664</v>
      </c>
      <c r="AL136" s="289" t="s">
        <v>2664</v>
      </c>
      <c r="AM136" s="289" t="s">
        <v>2664</v>
      </c>
      <c r="AN136" s="289" t="s">
        <v>2663</v>
      </c>
      <c r="AO136" s="289"/>
      <c r="AP136" s="288"/>
      <c r="AQ136" s="287"/>
      <c r="AR136" s="287"/>
      <c r="AS136" s="287"/>
      <c r="AT136" s="287"/>
      <c r="AU136" s="287"/>
      <c r="AV136" s="287"/>
      <c r="AW136" s="286" t="s">
        <v>2986</v>
      </c>
      <c r="AX136" s="285" t="str">
        <f t="shared" si="3"/>
        <v>https://www.r-ict-advisor.jp/prom/chiiki_adviser/R7_profile/112_2025_ad.pdf</v>
      </c>
      <c r="AY136" s="284" t="s">
        <v>3001</v>
      </c>
    </row>
    <row r="137" spans="1:51" s="283" customFormat="1" ht="41.5" customHeight="1">
      <c r="A137" s="295">
        <v>129</v>
      </c>
      <c r="B137" s="294"/>
      <c r="C137" s="293"/>
      <c r="D137" s="292" t="s">
        <v>3521</v>
      </c>
      <c r="E137" s="291" t="str">
        <f t="shared" ref="E137:E200" si="4">HYPERLINK(AX137,AW137)</f>
        <v>瀧本　陽一</v>
      </c>
      <c r="F137" s="290" t="s">
        <v>3643</v>
      </c>
      <c r="G137" s="289" t="s">
        <v>2663</v>
      </c>
      <c r="H137" s="289"/>
      <c r="I137" s="289" t="s">
        <v>2663</v>
      </c>
      <c r="J137" s="289" t="s">
        <v>2664</v>
      </c>
      <c r="K137" s="289"/>
      <c r="L137" s="289"/>
      <c r="M137" s="289"/>
      <c r="N137" s="289"/>
      <c r="O137" s="289"/>
      <c r="P137" s="289"/>
      <c r="Q137" s="289"/>
      <c r="R137" s="289"/>
      <c r="S137" s="289"/>
      <c r="T137" s="289"/>
      <c r="U137" s="289"/>
      <c r="V137" s="289"/>
      <c r="W137" s="289"/>
      <c r="X137" s="289"/>
      <c r="Y137" s="289"/>
      <c r="Z137" s="289"/>
      <c r="AA137" s="289"/>
      <c r="AB137" s="289"/>
      <c r="AC137" s="289" t="s">
        <v>2663</v>
      </c>
      <c r="AD137" s="289"/>
      <c r="AE137" s="289"/>
      <c r="AF137" s="289"/>
      <c r="AG137" s="289" t="s">
        <v>2664</v>
      </c>
      <c r="AH137" s="289"/>
      <c r="AI137" s="289"/>
      <c r="AJ137" s="289"/>
      <c r="AK137" s="289"/>
      <c r="AL137" s="289"/>
      <c r="AM137" s="289"/>
      <c r="AN137" s="289"/>
      <c r="AO137" s="289"/>
      <c r="AP137" s="288"/>
      <c r="AQ137" s="287"/>
      <c r="AR137" s="287"/>
      <c r="AS137" s="287"/>
      <c r="AT137" s="287"/>
      <c r="AU137" s="287"/>
      <c r="AV137" s="287"/>
      <c r="AW137" s="286" t="s">
        <v>3461</v>
      </c>
      <c r="AX137" s="285" t="str">
        <f t="shared" si="3"/>
        <v>https://www.r-ict-advisor.jp/prom/chiiki_adviser/R7_profile/236_2025_ad.pdf</v>
      </c>
      <c r="AY137" s="284" t="s">
        <v>3489</v>
      </c>
    </row>
    <row r="138" spans="1:51" s="283" customFormat="1" ht="41.5" customHeight="1">
      <c r="A138" s="295">
        <v>130</v>
      </c>
      <c r="B138" s="294"/>
      <c r="C138" s="293"/>
      <c r="D138" s="292" t="s">
        <v>3522</v>
      </c>
      <c r="E138" s="291" t="str">
        <f t="shared" si="4"/>
        <v>竹内　和雄</v>
      </c>
      <c r="F138" s="290" t="s">
        <v>3644</v>
      </c>
      <c r="G138" s="289" t="s">
        <v>2663</v>
      </c>
      <c r="H138" s="289" t="s">
        <v>2663</v>
      </c>
      <c r="I138" s="289" t="s">
        <v>2663</v>
      </c>
      <c r="J138" s="289" t="s">
        <v>2663</v>
      </c>
      <c r="K138" s="289" t="s">
        <v>2663</v>
      </c>
      <c r="L138" s="289" t="s">
        <v>2663</v>
      </c>
      <c r="M138" s="289" t="s">
        <v>2663</v>
      </c>
      <c r="N138" s="289" t="s">
        <v>2681</v>
      </c>
      <c r="O138" s="289" t="s">
        <v>2681</v>
      </c>
      <c r="P138" s="289" t="s">
        <v>2663</v>
      </c>
      <c r="Q138" s="289" t="s">
        <v>2663</v>
      </c>
      <c r="R138" s="289" t="s">
        <v>2663</v>
      </c>
      <c r="S138" s="289" t="s">
        <v>2663</v>
      </c>
      <c r="T138" s="289" t="s">
        <v>2663</v>
      </c>
      <c r="U138" s="289" t="s">
        <v>2663</v>
      </c>
      <c r="V138" s="289" t="s">
        <v>2681</v>
      </c>
      <c r="W138" s="289" t="s">
        <v>2663</v>
      </c>
      <c r="X138" s="289" t="s">
        <v>2663</v>
      </c>
      <c r="Y138" s="289" t="s">
        <v>2681</v>
      </c>
      <c r="Z138" s="289" t="s">
        <v>2663</v>
      </c>
      <c r="AA138" s="289" t="s">
        <v>2663</v>
      </c>
      <c r="AB138" s="289" t="s">
        <v>2663</v>
      </c>
      <c r="AC138" s="289" t="s">
        <v>2663</v>
      </c>
      <c r="AD138" s="289" t="s">
        <v>2663</v>
      </c>
      <c r="AE138" s="289" t="s">
        <v>2663</v>
      </c>
      <c r="AF138" s="289" t="s">
        <v>2663</v>
      </c>
      <c r="AG138" s="289" t="s">
        <v>2663</v>
      </c>
      <c r="AH138" s="289" t="s">
        <v>2681</v>
      </c>
      <c r="AI138" s="289" t="s">
        <v>2663</v>
      </c>
      <c r="AJ138" s="289" t="s">
        <v>2663</v>
      </c>
      <c r="AK138" s="289" t="s">
        <v>2663</v>
      </c>
      <c r="AL138" s="289" t="s">
        <v>2663</v>
      </c>
      <c r="AM138" s="289" t="s">
        <v>2663</v>
      </c>
      <c r="AN138" s="289" t="s">
        <v>2663</v>
      </c>
      <c r="AO138" s="289" t="s">
        <v>2663</v>
      </c>
      <c r="AP138" s="288"/>
      <c r="AQ138" s="287"/>
      <c r="AR138" s="287"/>
      <c r="AS138" s="287"/>
      <c r="AT138" s="287"/>
      <c r="AU138" s="287"/>
      <c r="AV138" s="287"/>
      <c r="AW138" s="286" t="s">
        <v>3462</v>
      </c>
      <c r="AX138" s="285" t="str">
        <f t="shared" ref="AX138:AX201" si="5">$AY$8&amp;$AY138&amp;"_2025_ad.pdf"</f>
        <v>https://www.r-ict-advisor.jp/prom/chiiki_adviser/R7_profile/237_2025_ad.pdf</v>
      </c>
      <c r="AY138" s="284" t="s">
        <v>3490</v>
      </c>
    </row>
    <row r="139" spans="1:51" s="283" customFormat="1" ht="41.5" customHeight="1">
      <c r="A139" s="295">
        <v>131</v>
      </c>
      <c r="B139" s="294"/>
      <c r="C139" s="293"/>
      <c r="D139" s="292" t="s">
        <v>2984</v>
      </c>
      <c r="E139" s="291" t="str">
        <f t="shared" si="4"/>
        <v>武田　かおり</v>
      </c>
      <c r="F139" s="290" t="s">
        <v>3645</v>
      </c>
      <c r="G139" s="289"/>
      <c r="H139" s="289"/>
      <c r="I139" s="289"/>
      <c r="J139" s="289"/>
      <c r="K139" s="289"/>
      <c r="L139" s="289"/>
      <c r="M139" s="289"/>
      <c r="N139" s="289"/>
      <c r="O139" s="289"/>
      <c r="P139" s="289"/>
      <c r="Q139" s="289"/>
      <c r="R139" s="289"/>
      <c r="S139" s="289"/>
      <c r="T139" s="289"/>
      <c r="U139" s="289"/>
      <c r="V139" s="289"/>
      <c r="W139" s="289"/>
      <c r="X139" s="289" t="s">
        <v>2664</v>
      </c>
      <c r="Y139" s="289"/>
      <c r="Z139" s="289" t="s">
        <v>2664</v>
      </c>
      <c r="AA139" s="289"/>
      <c r="AB139" s="289"/>
      <c r="AC139" s="289"/>
      <c r="AD139" s="289"/>
      <c r="AE139" s="289"/>
      <c r="AF139" s="289"/>
      <c r="AG139" s="289"/>
      <c r="AH139" s="289"/>
      <c r="AI139" s="289"/>
      <c r="AJ139" s="289"/>
      <c r="AK139" s="289"/>
      <c r="AL139" s="289"/>
      <c r="AM139" s="289"/>
      <c r="AN139" s="289"/>
      <c r="AO139" s="289" t="s">
        <v>2664</v>
      </c>
      <c r="AP139" s="288"/>
      <c r="AQ139" s="287"/>
      <c r="AR139" s="287"/>
      <c r="AS139" s="287"/>
      <c r="AT139" s="287"/>
      <c r="AU139" s="287"/>
      <c r="AV139" s="287"/>
      <c r="AW139" s="286" t="s">
        <v>2983</v>
      </c>
      <c r="AX139" s="285" t="str">
        <f t="shared" si="5"/>
        <v>https://www.r-ict-advisor.jp/prom/chiiki_adviser/R7_profile/113_2025_ad.pdf</v>
      </c>
      <c r="AY139" s="284" t="s">
        <v>2998</v>
      </c>
    </row>
    <row r="140" spans="1:51" s="283" customFormat="1" ht="41.5" customHeight="1">
      <c r="A140" s="295">
        <v>132</v>
      </c>
      <c r="B140" s="294"/>
      <c r="C140" s="293"/>
      <c r="D140" s="292" t="s">
        <v>2981</v>
      </c>
      <c r="E140" s="291" t="str">
        <f t="shared" si="4"/>
        <v>武田　雅哉</v>
      </c>
      <c r="F140" s="290" t="s">
        <v>3646</v>
      </c>
      <c r="G140" s="289" t="s">
        <v>2663</v>
      </c>
      <c r="H140" s="289" t="s">
        <v>2663</v>
      </c>
      <c r="I140" s="289" t="s">
        <v>2663</v>
      </c>
      <c r="J140" s="289" t="s">
        <v>2663</v>
      </c>
      <c r="K140" s="289"/>
      <c r="L140" s="289"/>
      <c r="M140" s="289"/>
      <c r="N140" s="289" t="s">
        <v>2663</v>
      </c>
      <c r="O140" s="289" t="s">
        <v>2663</v>
      </c>
      <c r="P140" s="289"/>
      <c r="Q140" s="289"/>
      <c r="R140" s="289"/>
      <c r="S140" s="289"/>
      <c r="T140" s="289"/>
      <c r="U140" s="289"/>
      <c r="V140" s="289"/>
      <c r="W140" s="289"/>
      <c r="X140" s="289"/>
      <c r="Y140" s="289"/>
      <c r="Z140" s="289"/>
      <c r="AA140" s="289"/>
      <c r="AB140" s="289"/>
      <c r="AC140" s="289"/>
      <c r="AD140" s="289"/>
      <c r="AE140" s="289"/>
      <c r="AF140" s="289"/>
      <c r="AG140" s="289"/>
      <c r="AH140" s="289"/>
      <c r="AI140" s="289"/>
      <c r="AJ140" s="289" t="s">
        <v>2681</v>
      </c>
      <c r="AK140" s="289" t="s">
        <v>2663</v>
      </c>
      <c r="AL140" s="289" t="s">
        <v>2681</v>
      </c>
      <c r="AM140" s="289" t="s">
        <v>2663</v>
      </c>
      <c r="AN140" s="289" t="s">
        <v>2663</v>
      </c>
      <c r="AO140" s="289"/>
      <c r="AP140" s="288"/>
      <c r="AQ140" s="287"/>
      <c r="AR140" s="287"/>
      <c r="AS140" s="287"/>
      <c r="AT140" s="287"/>
      <c r="AU140" s="287"/>
      <c r="AV140" s="287"/>
      <c r="AW140" s="286" t="s">
        <v>2980</v>
      </c>
      <c r="AX140" s="285" t="str">
        <f t="shared" si="5"/>
        <v>https://www.r-ict-advisor.jp/prom/chiiki_adviser/R7_profile/114_2025_ad.pdf</v>
      </c>
      <c r="AY140" s="284" t="s">
        <v>2994</v>
      </c>
    </row>
    <row r="141" spans="1:51" s="283" customFormat="1" ht="41.5" customHeight="1">
      <c r="A141" s="295">
        <v>133</v>
      </c>
      <c r="B141" s="294"/>
      <c r="C141" s="293"/>
      <c r="D141" s="292" t="s">
        <v>2978</v>
      </c>
      <c r="E141" s="291" t="str">
        <f t="shared" si="4"/>
        <v>竹中　忍</v>
      </c>
      <c r="F141" s="290" t="s">
        <v>3647</v>
      </c>
      <c r="G141" s="289" t="s">
        <v>2664</v>
      </c>
      <c r="H141" s="289" t="s">
        <v>2664</v>
      </c>
      <c r="I141" s="289" t="s">
        <v>2663</v>
      </c>
      <c r="J141" s="289" t="s">
        <v>2664</v>
      </c>
      <c r="K141" s="289" t="s">
        <v>2663</v>
      </c>
      <c r="L141" s="289" t="s">
        <v>2664</v>
      </c>
      <c r="M141" s="289" t="s">
        <v>2663</v>
      </c>
      <c r="N141" s="289" t="s">
        <v>2663</v>
      </c>
      <c r="O141" s="289" t="s">
        <v>2663</v>
      </c>
      <c r="P141" s="289"/>
      <c r="Q141" s="289" t="s">
        <v>2663</v>
      </c>
      <c r="R141" s="289"/>
      <c r="S141" s="289" t="s">
        <v>2663</v>
      </c>
      <c r="T141" s="289" t="s">
        <v>2663</v>
      </c>
      <c r="U141" s="289" t="s">
        <v>2663</v>
      </c>
      <c r="V141" s="289" t="s">
        <v>2664</v>
      </c>
      <c r="W141" s="289"/>
      <c r="X141" s="289" t="s">
        <v>2663</v>
      </c>
      <c r="Y141" s="289"/>
      <c r="Z141" s="289" t="s">
        <v>2663</v>
      </c>
      <c r="AA141" s="289"/>
      <c r="AB141" s="289"/>
      <c r="AC141" s="289" t="s">
        <v>2663</v>
      </c>
      <c r="AD141" s="289"/>
      <c r="AE141" s="289" t="s">
        <v>2663</v>
      </c>
      <c r="AF141" s="289" t="s">
        <v>2664</v>
      </c>
      <c r="AG141" s="289" t="s">
        <v>2663</v>
      </c>
      <c r="AH141" s="289" t="s">
        <v>2663</v>
      </c>
      <c r="AI141" s="289"/>
      <c r="AJ141" s="289" t="s">
        <v>2663</v>
      </c>
      <c r="AK141" s="289" t="s">
        <v>2663</v>
      </c>
      <c r="AL141" s="289" t="s">
        <v>2664</v>
      </c>
      <c r="AM141" s="289" t="s">
        <v>2663</v>
      </c>
      <c r="AN141" s="289" t="s">
        <v>2663</v>
      </c>
      <c r="AO141" s="289" t="s">
        <v>2663</v>
      </c>
      <c r="AP141" s="288"/>
      <c r="AQ141" s="287"/>
      <c r="AR141" s="287"/>
      <c r="AS141" s="287"/>
      <c r="AT141" s="287"/>
      <c r="AU141" s="287"/>
      <c r="AV141" s="287"/>
      <c r="AW141" s="286" t="s">
        <v>2977</v>
      </c>
      <c r="AX141" s="285" t="str">
        <f t="shared" si="5"/>
        <v>https://www.r-ict-advisor.jp/prom/chiiki_adviser/R7_profile/115_2025_ad.pdf</v>
      </c>
      <c r="AY141" s="284" t="s">
        <v>2991</v>
      </c>
    </row>
    <row r="142" spans="1:51" s="283" customFormat="1" ht="41.5" customHeight="1">
      <c r="A142" s="295">
        <v>134</v>
      </c>
      <c r="B142" s="294"/>
      <c r="C142" s="293"/>
      <c r="D142" s="292" t="s">
        <v>2975</v>
      </c>
      <c r="E142" s="291" t="str">
        <f t="shared" si="4"/>
        <v>田澤　由利</v>
      </c>
      <c r="F142" s="290" t="s">
        <v>3648</v>
      </c>
      <c r="G142" s="289" t="s">
        <v>2663</v>
      </c>
      <c r="H142" s="289" t="s">
        <v>2663</v>
      </c>
      <c r="I142" s="289"/>
      <c r="J142" s="289"/>
      <c r="K142" s="289"/>
      <c r="L142" s="289"/>
      <c r="M142" s="289"/>
      <c r="N142" s="289"/>
      <c r="O142" s="289"/>
      <c r="P142" s="289"/>
      <c r="Q142" s="289" t="s">
        <v>2664</v>
      </c>
      <c r="R142" s="289"/>
      <c r="S142" s="289"/>
      <c r="T142" s="289"/>
      <c r="U142" s="289"/>
      <c r="V142" s="289" t="s">
        <v>2663</v>
      </c>
      <c r="W142" s="289"/>
      <c r="X142" s="289" t="s">
        <v>2664</v>
      </c>
      <c r="Y142" s="289" t="s">
        <v>2664</v>
      </c>
      <c r="Z142" s="289" t="s">
        <v>2664</v>
      </c>
      <c r="AA142" s="289"/>
      <c r="AB142" s="289"/>
      <c r="AC142" s="289" t="s">
        <v>2663</v>
      </c>
      <c r="AD142" s="289" t="s">
        <v>2663</v>
      </c>
      <c r="AE142" s="289" t="s">
        <v>2664</v>
      </c>
      <c r="AF142" s="289"/>
      <c r="AG142" s="289"/>
      <c r="AH142" s="289"/>
      <c r="AI142" s="289"/>
      <c r="AJ142" s="289"/>
      <c r="AK142" s="289"/>
      <c r="AL142" s="289"/>
      <c r="AM142" s="289"/>
      <c r="AN142" s="289"/>
      <c r="AO142" s="289"/>
      <c r="AP142" s="288"/>
      <c r="AQ142" s="287"/>
      <c r="AR142" s="287"/>
      <c r="AS142" s="287"/>
      <c r="AT142" s="287"/>
      <c r="AU142" s="287"/>
      <c r="AV142" s="287"/>
      <c r="AW142" s="286" t="s">
        <v>2974</v>
      </c>
      <c r="AX142" s="285" t="str">
        <f t="shared" si="5"/>
        <v>https://www.r-ict-advisor.jp/prom/chiiki_adviser/R7_profile/116_2025_ad.pdf</v>
      </c>
      <c r="AY142" s="284" t="s">
        <v>2988</v>
      </c>
    </row>
    <row r="143" spans="1:51" s="283" customFormat="1" ht="41.5" customHeight="1">
      <c r="A143" s="295">
        <v>135</v>
      </c>
      <c r="B143" s="294"/>
      <c r="C143" s="293"/>
      <c r="D143" s="292" t="s">
        <v>2972</v>
      </c>
      <c r="E143" s="291" t="str">
        <f t="shared" si="4"/>
        <v>多田　功</v>
      </c>
      <c r="F143" s="290" t="s">
        <v>3649</v>
      </c>
      <c r="G143" s="289" t="s">
        <v>2664</v>
      </c>
      <c r="H143" s="289" t="s">
        <v>2664</v>
      </c>
      <c r="I143" s="289"/>
      <c r="J143" s="289"/>
      <c r="K143" s="289"/>
      <c r="L143" s="289" t="s">
        <v>2664</v>
      </c>
      <c r="M143" s="289" t="s">
        <v>2664</v>
      </c>
      <c r="N143" s="289" t="s">
        <v>2681</v>
      </c>
      <c r="O143" s="289" t="s">
        <v>2681</v>
      </c>
      <c r="P143" s="289"/>
      <c r="Q143" s="289" t="s">
        <v>2664</v>
      </c>
      <c r="R143" s="289"/>
      <c r="S143" s="289"/>
      <c r="T143" s="289"/>
      <c r="U143" s="289"/>
      <c r="V143" s="289"/>
      <c r="W143" s="289"/>
      <c r="X143" s="289"/>
      <c r="Y143" s="289"/>
      <c r="Z143" s="289"/>
      <c r="AA143" s="289"/>
      <c r="AB143" s="289"/>
      <c r="AC143" s="289"/>
      <c r="AD143" s="289"/>
      <c r="AE143" s="289"/>
      <c r="AF143" s="289"/>
      <c r="AG143" s="289" t="s">
        <v>2664</v>
      </c>
      <c r="AH143" s="289"/>
      <c r="AI143" s="289"/>
      <c r="AJ143" s="289"/>
      <c r="AK143" s="289"/>
      <c r="AL143" s="289" t="s">
        <v>2664</v>
      </c>
      <c r="AM143" s="289"/>
      <c r="AN143" s="289"/>
      <c r="AO143" s="289" t="s">
        <v>2664</v>
      </c>
      <c r="AP143" s="288"/>
      <c r="AQ143" s="287"/>
      <c r="AR143" s="287"/>
      <c r="AS143" s="287"/>
      <c r="AT143" s="287"/>
      <c r="AU143" s="287"/>
      <c r="AV143" s="287"/>
      <c r="AW143" s="286" t="s">
        <v>2971</v>
      </c>
      <c r="AX143" s="285" t="str">
        <f t="shared" si="5"/>
        <v>https://www.r-ict-advisor.jp/prom/chiiki_adviser/R7_profile/117_2025_ad.pdf</v>
      </c>
      <c r="AY143" s="284" t="s">
        <v>2985</v>
      </c>
    </row>
    <row r="144" spans="1:51" s="283" customFormat="1" ht="41.5" customHeight="1">
      <c r="A144" s="295">
        <v>136</v>
      </c>
      <c r="B144" s="294"/>
      <c r="C144" s="293"/>
      <c r="D144" s="292" t="s">
        <v>2969</v>
      </c>
      <c r="E144" s="291" t="str">
        <f t="shared" si="4"/>
        <v>田中　淳一</v>
      </c>
      <c r="F144" s="290" t="s">
        <v>3650</v>
      </c>
      <c r="G144" s="289" t="s">
        <v>2664</v>
      </c>
      <c r="H144" s="289" t="s">
        <v>2664</v>
      </c>
      <c r="I144" s="289" t="s">
        <v>2664</v>
      </c>
      <c r="J144" s="289" t="s">
        <v>2664</v>
      </c>
      <c r="K144" s="289" t="s">
        <v>2664</v>
      </c>
      <c r="L144" s="289" t="s">
        <v>2663</v>
      </c>
      <c r="M144" s="289" t="s">
        <v>2663</v>
      </c>
      <c r="N144" s="289" t="s">
        <v>2663</v>
      </c>
      <c r="O144" s="289" t="s">
        <v>2663</v>
      </c>
      <c r="P144" s="289"/>
      <c r="Q144" s="289" t="s">
        <v>2663</v>
      </c>
      <c r="R144" s="289"/>
      <c r="S144" s="289"/>
      <c r="T144" s="289"/>
      <c r="U144" s="289"/>
      <c r="V144" s="289"/>
      <c r="W144" s="289"/>
      <c r="X144" s="289" t="s">
        <v>2664</v>
      </c>
      <c r="Y144" s="289" t="s">
        <v>2664</v>
      </c>
      <c r="Z144" s="289" t="s">
        <v>2663</v>
      </c>
      <c r="AA144" s="289"/>
      <c r="AB144" s="289" t="s">
        <v>2663</v>
      </c>
      <c r="AC144" s="289" t="s">
        <v>2663</v>
      </c>
      <c r="AD144" s="289" t="s">
        <v>2664</v>
      </c>
      <c r="AE144" s="289" t="s">
        <v>2663</v>
      </c>
      <c r="AF144" s="289"/>
      <c r="AG144" s="289" t="s">
        <v>2663</v>
      </c>
      <c r="AH144" s="289" t="s">
        <v>2664</v>
      </c>
      <c r="AI144" s="289" t="s">
        <v>2663</v>
      </c>
      <c r="AJ144" s="289" t="s">
        <v>2663</v>
      </c>
      <c r="AK144" s="289" t="s">
        <v>2663</v>
      </c>
      <c r="AL144" s="289"/>
      <c r="AM144" s="289"/>
      <c r="AN144" s="289"/>
      <c r="AO144" s="289" t="s">
        <v>2664</v>
      </c>
      <c r="AP144" s="288"/>
      <c r="AQ144" s="287"/>
      <c r="AR144" s="287"/>
      <c r="AS144" s="287"/>
      <c r="AT144" s="287"/>
      <c r="AU144" s="287"/>
      <c r="AV144" s="287"/>
      <c r="AW144" s="286" t="s">
        <v>2968</v>
      </c>
      <c r="AX144" s="285" t="str">
        <f t="shared" si="5"/>
        <v>https://www.r-ict-advisor.jp/prom/chiiki_adviser/R7_profile/118_2025_ad.pdf</v>
      </c>
      <c r="AY144" s="284" t="s">
        <v>2982</v>
      </c>
    </row>
    <row r="145" spans="1:51" s="283" customFormat="1" ht="41.5" customHeight="1">
      <c r="A145" s="295">
        <v>137</v>
      </c>
      <c r="B145" s="294"/>
      <c r="C145" s="293"/>
      <c r="D145" s="292" t="s">
        <v>3523</v>
      </c>
      <c r="E145" s="291" t="str">
        <f t="shared" si="4"/>
        <v>谷　正友</v>
      </c>
      <c r="F145" s="290" t="s">
        <v>3651</v>
      </c>
      <c r="G145" s="289" t="s">
        <v>2664</v>
      </c>
      <c r="H145" s="289" t="s">
        <v>2663</v>
      </c>
      <c r="I145" s="289" t="s">
        <v>2663</v>
      </c>
      <c r="J145" s="289" t="s">
        <v>2663</v>
      </c>
      <c r="K145" s="289" t="s">
        <v>2663</v>
      </c>
      <c r="L145" s="289" t="s">
        <v>2663</v>
      </c>
      <c r="M145" s="289" t="s">
        <v>2664</v>
      </c>
      <c r="N145" s="289" t="s">
        <v>2663</v>
      </c>
      <c r="O145" s="289" t="s">
        <v>2663</v>
      </c>
      <c r="P145" s="289" t="s">
        <v>2663</v>
      </c>
      <c r="Q145" s="289" t="s">
        <v>2664</v>
      </c>
      <c r="R145" s="289"/>
      <c r="S145" s="289"/>
      <c r="T145" s="289"/>
      <c r="U145" s="289"/>
      <c r="V145" s="289" t="s">
        <v>2664</v>
      </c>
      <c r="W145" s="289" t="s">
        <v>2663</v>
      </c>
      <c r="X145" s="289" t="s">
        <v>2663</v>
      </c>
      <c r="Y145" s="289" t="s">
        <v>2663</v>
      </c>
      <c r="Z145" s="289" t="s">
        <v>2663</v>
      </c>
      <c r="AA145" s="289"/>
      <c r="AB145" s="289"/>
      <c r="AC145" s="289"/>
      <c r="AD145" s="289" t="s">
        <v>2663</v>
      </c>
      <c r="AE145" s="289" t="s">
        <v>2663</v>
      </c>
      <c r="AF145" s="289" t="s">
        <v>2663</v>
      </c>
      <c r="AG145" s="289"/>
      <c r="AH145" s="289" t="s">
        <v>2663</v>
      </c>
      <c r="AI145" s="289"/>
      <c r="AJ145" s="289" t="s">
        <v>2663</v>
      </c>
      <c r="AK145" s="289" t="s">
        <v>2663</v>
      </c>
      <c r="AL145" s="289" t="s">
        <v>2664</v>
      </c>
      <c r="AM145" s="289" t="s">
        <v>2663</v>
      </c>
      <c r="AN145" s="289"/>
      <c r="AO145" s="289"/>
      <c r="AP145" s="288"/>
      <c r="AQ145" s="287"/>
      <c r="AR145" s="287"/>
      <c r="AS145" s="287"/>
      <c r="AT145" s="287"/>
      <c r="AU145" s="287"/>
      <c r="AV145" s="287"/>
      <c r="AW145" s="286" t="s">
        <v>3463</v>
      </c>
      <c r="AX145" s="285" t="str">
        <f t="shared" si="5"/>
        <v>https://www.r-ict-advisor.jp/prom/chiiki_adviser/R7_profile/238_2025_ad.pdf</v>
      </c>
      <c r="AY145" s="284" t="s">
        <v>3491</v>
      </c>
    </row>
    <row r="146" spans="1:51" s="283" customFormat="1" ht="41.5" customHeight="1">
      <c r="A146" s="295">
        <v>138</v>
      </c>
      <c r="B146" s="294"/>
      <c r="C146" s="293"/>
      <c r="D146" s="292" t="s">
        <v>2966</v>
      </c>
      <c r="E146" s="291" t="str">
        <f t="shared" si="4"/>
        <v>種子野　亮</v>
      </c>
      <c r="F146" s="290" t="s">
        <v>3652</v>
      </c>
      <c r="G146" s="289" t="s">
        <v>2663</v>
      </c>
      <c r="H146" s="289" t="s">
        <v>2664</v>
      </c>
      <c r="I146" s="289" t="s">
        <v>2663</v>
      </c>
      <c r="J146" s="289" t="s">
        <v>2664</v>
      </c>
      <c r="K146" s="289" t="s">
        <v>2663</v>
      </c>
      <c r="L146" s="289" t="s">
        <v>2663</v>
      </c>
      <c r="M146" s="289"/>
      <c r="N146" s="289" t="s">
        <v>2663</v>
      </c>
      <c r="O146" s="289" t="s">
        <v>2663</v>
      </c>
      <c r="P146" s="289" t="s">
        <v>2664</v>
      </c>
      <c r="Q146" s="289"/>
      <c r="R146" s="289"/>
      <c r="S146" s="289"/>
      <c r="T146" s="289"/>
      <c r="U146" s="289"/>
      <c r="V146" s="289"/>
      <c r="W146" s="289"/>
      <c r="X146" s="289" t="s">
        <v>2664</v>
      </c>
      <c r="Y146" s="289"/>
      <c r="Z146" s="289" t="s">
        <v>2664</v>
      </c>
      <c r="AA146" s="289"/>
      <c r="AB146" s="289" t="s">
        <v>2664</v>
      </c>
      <c r="AC146" s="289" t="s">
        <v>2663</v>
      </c>
      <c r="AD146" s="289" t="s">
        <v>2663</v>
      </c>
      <c r="AE146" s="289" t="s">
        <v>2663</v>
      </c>
      <c r="AF146" s="289"/>
      <c r="AG146" s="289" t="s">
        <v>2663</v>
      </c>
      <c r="AH146" s="289"/>
      <c r="AI146" s="289"/>
      <c r="AJ146" s="289" t="s">
        <v>2663</v>
      </c>
      <c r="AK146" s="289" t="s">
        <v>2663</v>
      </c>
      <c r="AL146" s="289" t="s">
        <v>2663</v>
      </c>
      <c r="AM146" s="289" t="s">
        <v>2663</v>
      </c>
      <c r="AN146" s="289"/>
      <c r="AO146" s="289"/>
      <c r="AP146" s="288"/>
      <c r="AQ146" s="287"/>
      <c r="AR146" s="287"/>
      <c r="AS146" s="287"/>
      <c r="AT146" s="287"/>
      <c r="AU146" s="287"/>
      <c r="AV146" s="287"/>
      <c r="AW146" s="286" t="s">
        <v>2965</v>
      </c>
      <c r="AX146" s="285" t="str">
        <f t="shared" si="5"/>
        <v>https://www.r-ict-advisor.jp/prom/chiiki_adviser/R7_profile/119_2025_ad.pdf</v>
      </c>
      <c r="AY146" s="284" t="s">
        <v>2979</v>
      </c>
    </row>
    <row r="147" spans="1:51" s="283" customFormat="1" ht="41.5" customHeight="1">
      <c r="A147" s="295">
        <v>139</v>
      </c>
      <c r="B147" s="294"/>
      <c r="C147" s="293"/>
      <c r="D147" s="292" t="s">
        <v>2963</v>
      </c>
      <c r="E147" s="291" t="str">
        <f t="shared" si="4"/>
        <v>田村　吾郎</v>
      </c>
      <c r="F147" s="290" t="s">
        <v>3653</v>
      </c>
      <c r="G147" s="289" t="s">
        <v>2663</v>
      </c>
      <c r="H147" s="289" t="s">
        <v>2663</v>
      </c>
      <c r="I147" s="289"/>
      <c r="J147" s="289" t="s">
        <v>2663</v>
      </c>
      <c r="K147" s="289" t="s">
        <v>2664</v>
      </c>
      <c r="L147" s="289"/>
      <c r="M147" s="289"/>
      <c r="N147" s="289"/>
      <c r="O147" s="289"/>
      <c r="P147" s="289"/>
      <c r="Q147" s="289" t="s">
        <v>2663</v>
      </c>
      <c r="R147" s="289" t="s">
        <v>2664</v>
      </c>
      <c r="S147" s="289" t="s">
        <v>2664</v>
      </c>
      <c r="T147" s="289"/>
      <c r="U147" s="289"/>
      <c r="V147" s="289" t="s">
        <v>2681</v>
      </c>
      <c r="W147" s="289" t="s">
        <v>2664</v>
      </c>
      <c r="X147" s="289"/>
      <c r="Y147" s="289"/>
      <c r="Z147" s="289" t="s">
        <v>2664</v>
      </c>
      <c r="AA147" s="289" t="s">
        <v>2663</v>
      </c>
      <c r="AB147" s="289" t="s">
        <v>2663</v>
      </c>
      <c r="AC147" s="289" t="s">
        <v>2664</v>
      </c>
      <c r="AD147" s="289" t="s">
        <v>2663</v>
      </c>
      <c r="AE147" s="289" t="s">
        <v>2664</v>
      </c>
      <c r="AF147" s="289"/>
      <c r="AG147" s="289" t="s">
        <v>2664</v>
      </c>
      <c r="AH147" s="289" t="s">
        <v>2663</v>
      </c>
      <c r="AI147" s="289"/>
      <c r="AJ147" s="289" t="s">
        <v>2663</v>
      </c>
      <c r="AK147" s="289"/>
      <c r="AL147" s="289"/>
      <c r="AM147" s="289" t="s">
        <v>2663</v>
      </c>
      <c r="AN147" s="289"/>
      <c r="AO147" s="289"/>
      <c r="AP147" s="288"/>
      <c r="AQ147" s="287"/>
      <c r="AR147" s="287"/>
      <c r="AS147" s="287"/>
      <c r="AT147" s="287"/>
      <c r="AU147" s="287"/>
      <c r="AV147" s="287"/>
      <c r="AW147" s="286" t="s">
        <v>2962</v>
      </c>
      <c r="AX147" s="285" t="str">
        <f t="shared" si="5"/>
        <v>https://www.r-ict-advisor.jp/prom/chiiki_adviser/R7_profile/120_2025_ad.pdf</v>
      </c>
      <c r="AY147" s="284" t="s">
        <v>2976</v>
      </c>
    </row>
    <row r="148" spans="1:51" s="283" customFormat="1" ht="41.5" customHeight="1">
      <c r="A148" s="295">
        <v>140</v>
      </c>
      <c r="B148" s="294"/>
      <c r="C148" s="293"/>
      <c r="D148" s="292" t="s">
        <v>2960</v>
      </c>
      <c r="E148" s="291" t="str">
        <f t="shared" si="4"/>
        <v>千葉　大右</v>
      </c>
      <c r="F148" s="290" t="s">
        <v>3654</v>
      </c>
      <c r="G148" s="289"/>
      <c r="H148" s="289"/>
      <c r="I148" s="289"/>
      <c r="J148" s="289"/>
      <c r="K148" s="289"/>
      <c r="L148" s="289"/>
      <c r="M148" s="289"/>
      <c r="N148" s="289"/>
      <c r="O148" s="289"/>
      <c r="P148" s="289"/>
      <c r="Q148" s="289"/>
      <c r="R148" s="289"/>
      <c r="S148" s="289"/>
      <c r="T148" s="289"/>
      <c r="U148" s="289"/>
      <c r="V148" s="289"/>
      <c r="W148" s="289"/>
      <c r="X148" s="289"/>
      <c r="Y148" s="289"/>
      <c r="Z148" s="289"/>
      <c r="AA148" s="289"/>
      <c r="AB148" s="289"/>
      <c r="AC148" s="289"/>
      <c r="AD148" s="289"/>
      <c r="AE148" s="289"/>
      <c r="AF148" s="289"/>
      <c r="AG148" s="289"/>
      <c r="AH148" s="289"/>
      <c r="AI148" s="289"/>
      <c r="AJ148" s="289" t="s">
        <v>2664</v>
      </c>
      <c r="AK148" s="289"/>
      <c r="AL148" s="289"/>
      <c r="AM148" s="289"/>
      <c r="AN148" s="289"/>
      <c r="AO148" s="289"/>
      <c r="AP148" s="288"/>
      <c r="AQ148" s="287"/>
      <c r="AR148" s="287"/>
      <c r="AS148" s="287"/>
      <c r="AT148" s="287"/>
      <c r="AU148" s="287"/>
      <c r="AV148" s="287"/>
      <c r="AW148" s="286" t="s">
        <v>2959</v>
      </c>
      <c r="AX148" s="285" t="str">
        <f t="shared" si="5"/>
        <v>https://www.r-ict-advisor.jp/prom/chiiki_adviser/R7_profile/121_2025_ad.pdf</v>
      </c>
      <c r="AY148" s="284" t="s">
        <v>2973</v>
      </c>
    </row>
    <row r="149" spans="1:51" s="283" customFormat="1" ht="41.5" customHeight="1">
      <c r="A149" s="295">
        <v>141</v>
      </c>
      <c r="B149" s="294"/>
      <c r="C149" s="293"/>
      <c r="D149" s="292" t="s">
        <v>2957</v>
      </c>
      <c r="E149" s="291" t="str">
        <f t="shared" si="4"/>
        <v>柘植　良吾</v>
      </c>
      <c r="F149" s="290" t="s">
        <v>3655</v>
      </c>
      <c r="G149" s="289"/>
      <c r="H149" s="289"/>
      <c r="I149" s="289"/>
      <c r="J149" s="289"/>
      <c r="K149" s="289"/>
      <c r="L149" s="289" t="s">
        <v>2664</v>
      </c>
      <c r="M149" s="289"/>
      <c r="N149" s="289"/>
      <c r="O149" s="289"/>
      <c r="P149" s="289"/>
      <c r="Q149" s="289"/>
      <c r="R149" s="289"/>
      <c r="S149" s="289"/>
      <c r="T149" s="289"/>
      <c r="U149" s="289"/>
      <c r="V149" s="289"/>
      <c r="W149" s="289"/>
      <c r="X149" s="289"/>
      <c r="Y149" s="289"/>
      <c r="Z149" s="289"/>
      <c r="AA149" s="289"/>
      <c r="AB149" s="289"/>
      <c r="AC149" s="289" t="s">
        <v>2664</v>
      </c>
      <c r="AD149" s="289"/>
      <c r="AE149" s="289"/>
      <c r="AF149" s="289"/>
      <c r="AG149" s="289"/>
      <c r="AH149" s="289" t="s">
        <v>2664</v>
      </c>
      <c r="AI149" s="289"/>
      <c r="AJ149" s="289"/>
      <c r="AK149" s="289"/>
      <c r="AL149" s="289"/>
      <c r="AM149" s="289"/>
      <c r="AN149" s="289"/>
      <c r="AO149" s="289" t="s">
        <v>2664</v>
      </c>
      <c r="AP149" s="288"/>
      <c r="AQ149" s="287"/>
      <c r="AR149" s="287"/>
      <c r="AS149" s="287"/>
      <c r="AT149" s="287"/>
      <c r="AU149" s="287"/>
      <c r="AV149" s="287"/>
      <c r="AW149" s="286" t="s">
        <v>2956</v>
      </c>
      <c r="AX149" s="285" t="str">
        <f t="shared" si="5"/>
        <v>https://www.r-ict-advisor.jp/prom/chiiki_adviser/R7_profile/122_2025_ad.pdf</v>
      </c>
      <c r="AY149" s="284" t="s">
        <v>2970</v>
      </c>
    </row>
    <row r="150" spans="1:51" s="283" customFormat="1" ht="41.5" customHeight="1">
      <c r="A150" s="295">
        <v>142</v>
      </c>
      <c r="B150" s="294"/>
      <c r="C150" s="293"/>
      <c r="D150" s="292" t="s">
        <v>2954</v>
      </c>
      <c r="E150" s="291" t="str">
        <f t="shared" si="4"/>
        <v>筒井　大介</v>
      </c>
      <c r="F150" s="290" t="s">
        <v>3656</v>
      </c>
      <c r="G150" s="289" t="s">
        <v>2663</v>
      </c>
      <c r="H150" s="289" t="s">
        <v>2663</v>
      </c>
      <c r="I150" s="289"/>
      <c r="J150" s="289"/>
      <c r="K150" s="289"/>
      <c r="L150" s="289" t="s">
        <v>2663</v>
      </c>
      <c r="M150" s="289"/>
      <c r="N150" s="289"/>
      <c r="O150" s="289"/>
      <c r="P150" s="289"/>
      <c r="Q150" s="289"/>
      <c r="R150" s="289"/>
      <c r="S150" s="289"/>
      <c r="T150" s="289"/>
      <c r="U150" s="289"/>
      <c r="V150" s="289"/>
      <c r="W150" s="289"/>
      <c r="X150" s="289"/>
      <c r="Y150" s="289"/>
      <c r="Z150" s="289"/>
      <c r="AA150" s="289"/>
      <c r="AB150" s="289"/>
      <c r="AC150" s="289"/>
      <c r="AD150" s="289"/>
      <c r="AE150" s="289"/>
      <c r="AF150" s="289"/>
      <c r="AG150" s="289"/>
      <c r="AH150" s="289"/>
      <c r="AI150" s="289"/>
      <c r="AJ150" s="289"/>
      <c r="AK150" s="289" t="s">
        <v>2663</v>
      </c>
      <c r="AL150" s="289"/>
      <c r="AM150" s="289"/>
      <c r="AN150" s="289"/>
      <c r="AO150" s="289"/>
      <c r="AP150" s="288"/>
      <c r="AQ150" s="287"/>
      <c r="AR150" s="287"/>
      <c r="AS150" s="287"/>
      <c r="AT150" s="287"/>
      <c r="AU150" s="287"/>
      <c r="AV150" s="287"/>
      <c r="AW150" s="286" t="s">
        <v>2953</v>
      </c>
      <c r="AX150" s="285" t="str">
        <f t="shared" si="5"/>
        <v>https://www.r-ict-advisor.jp/prom/chiiki_adviser/R7_profile/123_2025_ad.pdf</v>
      </c>
      <c r="AY150" s="284" t="s">
        <v>2967</v>
      </c>
    </row>
    <row r="151" spans="1:51" s="283" customFormat="1" ht="41.5" customHeight="1">
      <c r="A151" s="295">
        <v>143</v>
      </c>
      <c r="B151" s="294"/>
      <c r="C151" s="293"/>
      <c r="D151" s="292" t="s">
        <v>2951</v>
      </c>
      <c r="E151" s="291" t="str">
        <f t="shared" si="4"/>
        <v>坪田　知己</v>
      </c>
      <c r="F151" s="290" t="s">
        <v>2950</v>
      </c>
      <c r="G151" s="289"/>
      <c r="H151" s="289"/>
      <c r="I151" s="289"/>
      <c r="J151" s="289"/>
      <c r="K151" s="289"/>
      <c r="L151" s="289"/>
      <c r="M151" s="289"/>
      <c r="N151" s="289"/>
      <c r="O151" s="289"/>
      <c r="P151" s="289"/>
      <c r="Q151" s="289"/>
      <c r="R151" s="289"/>
      <c r="S151" s="289"/>
      <c r="T151" s="289"/>
      <c r="U151" s="289"/>
      <c r="V151" s="289" t="s">
        <v>2664</v>
      </c>
      <c r="W151" s="289"/>
      <c r="X151" s="289" t="s">
        <v>2664</v>
      </c>
      <c r="Y151" s="289"/>
      <c r="Z151" s="289"/>
      <c r="AA151" s="289"/>
      <c r="AB151" s="289"/>
      <c r="AC151" s="289" t="s">
        <v>2664</v>
      </c>
      <c r="AD151" s="289" t="s">
        <v>2664</v>
      </c>
      <c r="AE151" s="289" t="s">
        <v>2664</v>
      </c>
      <c r="AF151" s="289"/>
      <c r="AG151" s="289"/>
      <c r="AH151" s="289" t="s">
        <v>2664</v>
      </c>
      <c r="AI151" s="289"/>
      <c r="AJ151" s="289"/>
      <c r="AK151" s="289"/>
      <c r="AL151" s="289"/>
      <c r="AM151" s="289"/>
      <c r="AN151" s="289"/>
      <c r="AO151" s="289"/>
      <c r="AP151" s="288"/>
      <c r="AQ151" s="287"/>
      <c r="AR151" s="287"/>
      <c r="AS151" s="287"/>
      <c r="AT151" s="287"/>
      <c r="AU151" s="287"/>
      <c r="AV151" s="287"/>
      <c r="AW151" s="286" t="s">
        <v>2949</v>
      </c>
      <c r="AX151" s="285" t="str">
        <f t="shared" si="5"/>
        <v>https://www.r-ict-advisor.jp/prom/chiiki_adviser/R7_profile/124_2025_ad.pdf</v>
      </c>
      <c r="AY151" s="284" t="s">
        <v>2964</v>
      </c>
    </row>
    <row r="152" spans="1:51" s="283" customFormat="1" ht="41.5" customHeight="1">
      <c r="A152" s="295">
        <v>144</v>
      </c>
      <c r="B152" s="294"/>
      <c r="C152" s="293"/>
      <c r="D152" s="292" t="s">
        <v>2947</v>
      </c>
      <c r="E152" s="291" t="str">
        <f t="shared" si="4"/>
        <v>積田　有平</v>
      </c>
      <c r="F152" s="290" t="s">
        <v>3657</v>
      </c>
      <c r="G152" s="289"/>
      <c r="H152" s="289"/>
      <c r="I152" s="289"/>
      <c r="J152" s="289"/>
      <c r="K152" s="289"/>
      <c r="L152" s="289"/>
      <c r="M152" s="289"/>
      <c r="N152" s="289"/>
      <c r="O152" s="289"/>
      <c r="P152" s="289"/>
      <c r="Q152" s="289"/>
      <c r="R152" s="289"/>
      <c r="S152" s="289"/>
      <c r="T152" s="289"/>
      <c r="U152" s="289"/>
      <c r="V152" s="289"/>
      <c r="W152" s="289"/>
      <c r="X152" s="289"/>
      <c r="Y152" s="289"/>
      <c r="Z152" s="289"/>
      <c r="AA152" s="289"/>
      <c r="AB152" s="289"/>
      <c r="AC152" s="289"/>
      <c r="AD152" s="289"/>
      <c r="AE152" s="289"/>
      <c r="AF152" s="289"/>
      <c r="AG152" s="289"/>
      <c r="AH152" s="289"/>
      <c r="AI152" s="289" t="s">
        <v>2664</v>
      </c>
      <c r="AJ152" s="289"/>
      <c r="AK152" s="289"/>
      <c r="AL152" s="289"/>
      <c r="AM152" s="289"/>
      <c r="AN152" s="289"/>
      <c r="AO152" s="289"/>
      <c r="AP152" s="288"/>
      <c r="AQ152" s="287"/>
      <c r="AR152" s="287"/>
      <c r="AS152" s="287"/>
      <c r="AT152" s="287"/>
      <c r="AU152" s="287"/>
      <c r="AV152" s="287"/>
      <c r="AW152" s="286" t="s">
        <v>2946</v>
      </c>
      <c r="AX152" s="285" t="str">
        <f t="shared" si="5"/>
        <v>https://www.r-ict-advisor.jp/prom/chiiki_adviser/R7_profile/125_2025_ad.pdf</v>
      </c>
      <c r="AY152" s="284" t="s">
        <v>2961</v>
      </c>
    </row>
    <row r="153" spans="1:51" s="283" customFormat="1" ht="41.5" customHeight="1">
      <c r="A153" s="295">
        <v>145</v>
      </c>
      <c r="B153" s="294"/>
      <c r="C153" s="293"/>
      <c r="D153" s="292" t="s">
        <v>2944</v>
      </c>
      <c r="E153" s="291" t="str">
        <f t="shared" si="4"/>
        <v>寺岡　亮</v>
      </c>
      <c r="F153" s="290" t="s">
        <v>3658</v>
      </c>
      <c r="G153" s="289" t="s">
        <v>2663</v>
      </c>
      <c r="H153" s="289" t="s">
        <v>2664</v>
      </c>
      <c r="I153" s="289" t="s">
        <v>2663</v>
      </c>
      <c r="J153" s="289" t="s">
        <v>2663</v>
      </c>
      <c r="K153" s="289" t="s">
        <v>2664</v>
      </c>
      <c r="L153" s="289" t="s">
        <v>2664</v>
      </c>
      <c r="M153" s="289" t="s">
        <v>2664</v>
      </c>
      <c r="N153" s="289" t="s">
        <v>2664</v>
      </c>
      <c r="O153" s="289" t="s">
        <v>2663</v>
      </c>
      <c r="P153" s="289"/>
      <c r="Q153" s="289"/>
      <c r="R153" s="289"/>
      <c r="S153" s="289" t="s">
        <v>2663</v>
      </c>
      <c r="T153" s="289"/>
      <c r="U153" s="289"/>
      <c r="V153" s="289" t="s">
        <v>2663</v>
      </c>
      <c r="W153" s="289"/>
      <c r="X153" s="289" t="s">
        <v>2663</v>
      </c>
      <c r="Y153" s="289" t="s">
        <v>2663</v>
      </c>
      <c r="Z153" s="289" t="s">
        <v>2663</v>
      </c>
      <c r="AA153" s="289" t="s">
        <v>2663</v>
      </c>
      <c r="AB153" s="289" t="s">
        <v>2663</v>
      </c>
      <c r="AC153" s="289"/>
      <c r="AD153" s="289"/>
      <c r="AE153" s="289" t="s">
        <v>2663</v>
      </c>
      <c r="AF153" s="289" t="s">
        <v>2663</v>
      </c>
      <c r="AG153" s="289"/>
      <c r="AH153" s="289"/>
      <c r="AI153" s="289"/>
      <c r="AJ153" s="289"/>
      <c r="AK153" s="289"/>
      <c r="AL153" s="289"/>
      <c r="AM153" s="289"/>
      <c r="AN153" s="289" t="s">
        <v>2663</v>
      </c>
      <c r="AO153" s="289" t="s">
        <v>2663</v>
      </c>
      <c r="AP153" s="288"/>
      <c r="AQ153" s="287"/>
      <c r="AR153" s="287"/>
      <c r="AS153" s="287"/>
      <c r="AT153" s="287"/>
      <c r="AU153" s="287"/>
      <c r="AV153" s="287"/>
      <c r="AW153" s="286" t="s">
        <v>2943</v>
      </c>
      <c r="AX153" s="285" t="str">
        <f t="shared" si="5"/>
        <v>https://www.r-ict-advisor.jp/prom/chiiki_adviser/R7_profile/126_2025_ad.pdf</v>
      </c>
      <c r="AY153" s="284" t="s">
        <v>2958</v>
      </c>
    </row>
    <row r="154" spans="1:51" s="283" customFormat="1" ht="41.5" customHeight="1">
      <c r="A154" s="295">
        <v>146</v>
      </c>
      <c r="B154" s="294"/>
      <c r="C154" s="293"/>
      <c r="D154" s="292" t="s">
        <v>2941</v>
      </c>
      <c r="E154" s="291" t="str">
        <f t="shared" si="4"/>
        <v>戸塚　芳之</v>
      </c>
      <c r="F154" s="290" t="s">
        <v>3659</v>
      </c>
      <c r="G154" s="289" t="s">
        <v>2663</v>
      </c>
      <c r="H154" s="289" t="s">
        <v>2663</v>
      </c>
      <c r="I154" s="289" t="s">
        <v>2663</v>
      </c>
      <c r="J154" s="289" t="s">
        <v>2663</v>
      </c>
      <c r="K154" s="289"/>
      <c r="L154" s="289" t="s">
        <v>2663</v>
      </c>
      <c r="M154" s="289"/>
      <c r="N154" s="289" t="s">
        <v>2663</v>
      </c>
      <c r="O154" s="289" t="s">
        <v>2663</v>
      </c>
      <c r="P154" s="289"/>
      <c r="Q154" s="289" t="s">
        <v>2663</v>
      </c>
      <c r="R154" s="289"/>
      <c r="S154" s="289"/>
      <c r="T154" s="289" t="s">
        <v>2663</v>
      </c>
      <c r="U154" s="289"/>
      <c r="V154" s="289"/>
      <c r="W154" s="289" t="s">
        <v>2663</v>
      </c>
      <c r="X154" s="289" t="s">
        <v>2663</v>
      </c>
      <c r="Y154" s="289"/>
      <c r="Z154" s="289" t="s">
        <v>2663</v>
      </c>
      <c r="AA154" s="289" t="s">
        <v>2663</v>
      </c>
      <c r="AB154" s="289"/>
      <c r="AC154" s="289"/>
      <c r="AD154" s="289"/>
      <c r="AE154" s="289"/>
      <c r="AF154" s="289"/>
      <c r="AG154" s="289" t="s">
        <v>2663</v>
      </c>
      <c r="AH154" s="289"/>
      <c r="AI154" s="289"/>
      <c r="AJ154" s="289"/>
      <c r="AK154" s="289" t="s">
        <v>2663</v>
      </c>
      <c r="AL154" s="289" t="s">
        <v>2663</v>
      </c>
      <c r="AM154" s="289" t="s">
        <v>2663</v>
      </c>
      <c r="AN154" s="289"/>
      <c r="AO154" s="289"/>
      <c r="AP154" s="288"/>
      <c r="AQ154" s="287"/>
      <c r="AR154" s="287"/>
      <c r="AS154" s="287"/>
      <c r="AT154" s="287"/>
      <c r="AU154" s="287"/>
      <c r="AV154" s="287"/>
      <c r="AW154" s="286" t="s">
        <v>2940</v>
      </c>
      <c r="AX154" s="285" t="str">
        <f t="shared" si="5"/>
        <v>https://www.r-ict-advisor.jp/prom/chiiki_adviser/R7_profile/127_2025_ad.pdf</v>
      </c>
      <c r="AY154" s="284" t="s">
        <v>2955</v>
      </c>
    </row>
    <row r="155" spans="1:51" s="283" customFormat="1" ht="41.5" customHeight="1">
      <c r="A155" s="295">
        <v>147</v>
      </c>
      <c r="B155" s="294"/>
      <c r="C155" s="293"/>
      <c r="D155" s="292" t="s">
        <v>2938</v>
      </c>
      <c r="E155" s="291" t="str">
        <f t="shared" si="4"/>
        <v>内藤　潤三</v>
      </c>
      <c r="F155" s="290" t="s">
        <v>3660</v>
      </c>
      <c r="G155" s="289" t="s">
        <v>2663</v>
      </c>
      <c r="H155" s="289" t="s">
        <v>2664</v>
      </c>
      <c r="I155" s="289" t="s">
        <v>2663</v>
      </c>
      <c r="J155" s="289" t="s">
        <v>2663</v>
      </c>
      <c r="K155" s="289"/>
      <c r="L155" s="289"/>
      <c r="M155" s="289"/>
      <c r="N155" s="289"/>
      <c r="O155" s="289"/>
      <c r="P155" s="289" t="s">
        <v>2664</v>
      </c>
      <c r="Q155" s="289" t="s">
        <v>2663</v>
      </c>
      <c r="R155" s="289" t="s">
        <v>2663</v>
      </c>
      <c r="S155" s="289" t="s">
        <v>2663</v>
      </c>
      <c r="T155" s="289" t="s">
        <v>2663</v>
      </c>
      <c r="U155" s="289" t="s">
        <v>2663</v>
      </c>
      <c r="V155" s="289" t="s">
        <v>2664</v>
      </c>
      <c r="W155" s="289"/>
      <c r="X155" s="289" t="s">
        <v>2664</v>
      </c>
      <c r="Y155" s="289" t="s">
        <v>2663</v>
      </c>
      <c r="Z155" s="289" t="s">
        <v>2663</v>
      </c>
      <c r="AA155" s="289"/>
      <c r="AB155" s="289"/>
      <c r="AC155" s="289" t="s">
        <v>2663</v>
      </c>
      <c r="AD155" s="289"/>
      <c r="AE155" s="289"/>
      <c r="AF155" s="289" t="s">
        <v>2663</v>
      </c>
      <c r="AG155" s="289" t="s">
        <v>2663</v>
      </c>
      <c r="AH155" s="289"/>
      <c r="AI155" s="289"/>
      <c r="AJ155" s="289" t="s">
        <v>2663</v>
      </c>
      <c r="AK155" s="289"/>
      <c r="AL155" s="289" t="s">
        <v>2663</v>
      </c>
      <c r="AM155" s="289" t="s">
        <v>2663</v>
      </c>
      <c r="AN155" s="289"/>
      <c r="AO155" s="289" t="s">
        <v>2663</v>
      </c>
      <c r="AP155" s="288"/>
      <c r="AQ155" s="287"/>
      <c r="AR155" s="287"/>
      <c r="AS155" s="287"/>
      <c r="AT155" s="287"/>
      <c r="AU155" s="287"/>
      <c r="AV155" s="287"/>
      <c r="AW155" s="286" t="s">
        <v>2937</v>
      </c>
      <c r="AX155" s="285" t="str">
        <f t="shared" si="5"/>
        <v>https://www.r-ict-advisor.jp/prom/chiiki_adviser/R7_profile/128_2025_ad.pdf</v>
      </c>
      <c r="AY155" s="284" t="s">
        <v>2952</v>
      </c>
    </row>
    <row r="156" spans="1:51" s="283" customFormat="1" ht="41.5" customHeight="1">
      <c r="A156" s="295">
        <v>148</v>
      </c>
      <c r="B156" s="294"/>
      <c r="C156" s="293"/>
      <c r="D156" s="292" t="s">
        <v>2935</v>
      </c>
      <c r="E156" s="291" t="str">
        <f t="shared" si="4"/>
        <v>中尾　彰宏</v>
      </c>
      <c r="F156" s="290" t="s">
        <v>3661</v>
      </c>
      <c r="G156" s="289"/>
      <c r="H156" s="289"/>
      <c r="I156" s="289"/>
      <c r="J156" s="289"/>
      <c r="K156" s="289"/>
      <c r="L156" s="289"/>
      <c r="M156" s="289"/>
      <c r="N156" s="289" t="s">
        <v>2663</v>
      </c>
      <c r="O156" s="289" t="s">
        <v>2663</v>
      </c>
      <c r="P156" s="289" t="s">
        <v>2664</v>
      </c>
      <c r="Q156" s="289"/>
      <c r="R156" s="289" t="s">
        <v>2664</v>
      </c>
      <c r="S156" s="289" t="s">
        <v>2663</v>
      </c>
      <c r="T156" s="289"/>
      <c r="U156" s="289"/>
      <c r="V156" s="289" t="s">
        <v>2663</v>
      </c>
      <c r="W156" s="289"/>
      <c r="X156" s="289"/>
      <c r="Y156" s="289"/>
      <c r="Z156" s="289"/>
      <c r="AA156" s="289"/>
      <c r="AB156" s="289" t="s">
        <v>2663</v>
      </c>
      <c r="AC156" s="289" t="s">
        <v>2664</v>
      </c>
      <c r="AD156" s="289"/>
      <c r="AE156" s="289" t="s">
        <v>2663</v>
      </c>
      <c r="AF156" s="289"/>
      <c r="AG156" s="289" t="s">
        <v>2663</v>
      </c>
      <c r="AH156" s="289"/>
      <c r="AI156" s="289"/>
      <c r="AJ156" s="289"/>
      <c r="AK156" s="289"/>
      <c r="AL156" s="289"/>
      <c r="AM156" s="289"/>
      <c r="AN156" s="289"/>
      <c r="AO156" s="289"/>
      <c r="AP156" s="288"/>
      <c r="AQ156" s="287"/>
      <c r="AR156" s="287"/>
      <c r="AS156" s="287"/>
      <c r="AT156" s="287"/>
      <c r="AU156" s="287"/>
      <c r="AV156" s="287"/>
      <c r="AW156" s="286" t="s">
        <v>2934</v>
      </c>
      <c r="AX156" s="285" t="str">
        <f t="shared" si="5"/>
        <v>https://www.r-ict-advisor.jp/prom/chiiki_adviser/R7_profile/129_2025_ad.pdf</v>
      </c>
      <c r="AY156" s="284" t="s">
        <v>2948</v>
      </c>
    </row>
    <row r="157" spans="1:51" s="283" customFormat="1" ht="41.5" customHeight="1">
      <c r="A157" s="295">
        <v>149</v>
      </c>
      <c r="B157" s="294"/>
      <c r="C157" s="293"/>
      <c r="D157" s="292" t="s">
        <v>2932</v>
      </c>
      <c r="E157" s="291" t="str">
        <f t="shared" si="4"/>
        <v>長尾　飛鳥</v>
      </c>
      <c r="F157" s="290" t="s">
        <v>3662</v>
      </c>
      <c r="G157" s="289" t="s">
        <v>2664</v>
      </c>
      <c r="H157" s="289" t="s">
        <v>2664</v>
      </c>
      <c r="I157" s="289"/>
      <c r="J157" s="289"/>
      <c r="K157" s="289"/>
      <c r="L157" s="289"/>
      <c r="M157" s="289"/>
      <c r="N157" s="289"/>
      <c r="O157" s="289" t="s">
        <v>2664</v>
      </c>
      <c r="P157" s="289"/>
      <c r="Q157" s="289"/>
      <c r="R157" s="289"/>
      <c r="S157" s="289"/>
      <c r="T157" s="289" t="s">
        <v>2681</v>
      </c>
      <c r="U157" s="289"/>
      <c r="V157" s="289"/>
      <c r="W157" s="289"/>
      <c r="X157" s="289"/>
      <c r="Y157" s="289"/>
      <c r="Z157" s="289"/>
      <c r="AA157" s="289"/>
      <c r="AB157" s="289"/>
      <c r="AC157" s="289"/>
      <c r="AD157" s="289"/>
      <c r="AE157" s="289"/>
      <c r="AF157" s="289"/>
      <c r="AG157" s="289"/>
      <c r="AH157" s="289"/>
      <c r="AI157" s="289"/>
      <c r="AJ157" s="289"/>
      <c r="AK157" s="289"/>
      <c r="AL157" s="289"/>
      <c r="AM157" s="289"/>
      <c r="AN157" s="289"/>
      <c r="AO157" s="289"/>
      <c r="AP157" s="288"/>
      <c r="AQ157" s="287"/>
      <c r="AR157" s="287"/>
      <c r="AS157" s="287"/>
      <c r="AT157" s="287"/>
      <c r="AU157" s="287"/>
      <c r="AV157" s="287"/>
      <c r="AW157" s="286" t="s">
        <v>2931</v>
      </c>
      <c r="AX157" s="285" t="str">
        <f t="shared" si="5"/>
        <v>https://www.r-ict-advisor.jp/prom/chiiki_adviser/R7_profile/130_2025_ad.pdf</v>
      </c>
      <c r="AY157" s="284" t="s">
        <v>2945</v>
      </c>
    </row>
    <row r="158" spans="1:51" s="283" customFormat="1" ht="41.5" customHeight="1">
      <c r="A158" s="295">
        <v>150</v>
      </c>
      <c r="B158" s="294"/>
      <c r="C158" s="293"/>
      <c r="D158" s="292" t="s">
        <v>2929</v>
      </c>
      <c r="E158" s="291" t="str">
        <f t="shared" si="4"/>
        <v>中川　斉史</v>
      </c>
      <c r="F158" s="290" t="s">
        <v>3663</v>
      </c>
      <c r="G158" s="289" t="s">
        <v>2663</v>
      </c>
      <c r="H158" s="289" t="s">
        <v>2663</v>
      </c>
      <c r="I158" s="289"/>
      <c r="J158" s="289"/>
      <c r="K158" s="289"/>
      <c r="L158" s="289"/>
      <c r="M158" s="289"/>
      <c r="N158" s="289"/>
      <c r="O158" s="289"/>
      <c r="P158" s="289" t="s">
        <v>2663</v>
      </c>
      <c r="Q158" s="289" t="s">
        <v>2663</v>
      </c>
      <c r="R158" s="289"/>
      <c r="S158" s="289"/>
      <c r="T158" s="289"/>
      <c r="U158" s="289"/>
      <c r="V158" s="289" t="s">
        <v>2681</v>
      </c>
      <c r="W158" s="289" t="s">
        <v>2663</v>
      </c>
      <c r="X158" s="289" t="s">
        <v>2681</v>
      </c>
      <c r="Y158" s="289" t="s">
        <v>2681</v>
      </c>
      <c r="Z158" s="289" t="s">
        <v>2663</v>
      </c>
      <c r="AA158" s="289"/>
      <c r="AB158" s="289"/>
      <c r="AC158" s="289" t="s">
        <v>2663</v>
      </c>
      <c r="AD158" s="289" t="s">
        <v>2663</v>
      </c>
      <c r="AE158" s="289"/>
      <c r="AF158" s="289"/>
      <c r="AG158" s="289"/>
      <c r="AH158" s="289" t="s">
        <v>2663</v>
      </c>
      <c r="AI158" s="289"/>
      <c r="AJ158" s="289" t="s">
        <v>2663</v>
      </c>
      <c r="AK158" s="289"/>
      <c r="AL158" s="289"/>
      <c r="AM158" s="289"/>
      <c r="AN158" s="289"/>
      <c r="AO158" s="289"/>
      <c r="AP158" s="288"/>
      <c r="AQ158" s="287"/>
      <c r="AR158" s="287"/>
      <c r="AS158" s="287"/>
      <c r="AT158" s="287"/>
      <c r="AU158" s="287"/>
      <c r="AV158" s="287"/>
      <c r="AW158" s="286" t="s">
        <v>2928</v>
      </c>
      <c r="AX158" s="285" t="str">
        <f t="shared" si="5"/>
        <v>https://www.r-ict-advisor.jp/prom/chiiki_adviser/R7_profile/131_2025_ad.pdf</v>
      </c>
      <c r="AY158" s="284" t="s">
        <v>2942</v>
      </c>
    </row>
    <row r="159" spans="1:51" s="283" customFormat="1" ht="41.5" customHeight="1">
      <c r="A159" s="295">
        <v>151</v>
      </c>
      <c r="B159" s="294"/>
      <c r="C159" s="293"/>
      <c r="D159" s="292" t="s">
        <v>2926</v>
      </c>
      <c r="E159" s="291" t="str">
        <f t="shared" si="4"/>
        <v>中窪　悟</v>
      </c>
      <c r="F159" s="290" t="s">
        <v>3664</v>
      </c>
      <c r="G159" s="289" t="s">
        <v>2663</v>
      </c>
      <c r="H159" s="289" t="s">
        <v>2663</v>
      </c>
      <c r="I159" s="289" t="s">
        <v>2663</v>
      </c>
      <c r="J159" s="289" t="s">
        <v>2663</v>
      </c>
      <c r="K159" s="289"/>
      <c r="L159" s="289"/>
      <c r="M159" s="289"/>
      <c r="N159" s="289" t="s">
        <v>2663</v>
      </c>
      <c r="O159" s="289" t="s">
        <v>2663</v>
      </c>
      <c r="P159" s="289" t="s">
        <v>2663</v>
      </c>
      <c r="Q159" s="289" t="s">
        <v>2663</v>
      </c>
      <c r="R159" s="289"/>
      <c r="S159" s="289"/>
      <c r="T159" s="289"/>
      <c r="U159" s="289"/>
      <c r="V159" s="289" t="s">
        <v>2663</v>
      </c>
      <c r="W159" s="289"/>
      <c r="X159" s="289" t="s">
        <v>2663</v>
      </c>
      <c r="Y159" s="289"/>
      <c r="Z159" s="289" t="s">
        <v>2663</v>
      </c>
      <c r="AA159" s="289"/>
      <c r="AB159" s="289"/>
      <c r="AC159" s="289"/>
      <c r="AD159" s="289"/>
      <c r="AE159" s="289"/>
      <c r="AF159" s="289"/>
      <c r="AG159" s="289"/>
      <c r="AH159" s="289"/>
      <c r="AI159" s="289"/>
      <c r="AJ159" s="289"/>
      <c r="AK159" s="289"/>
      <c r="AL159" s="289" t="s">
        <v>2663</v>
      </c>
      <c r="AM159" s="289" t="s">
        <v>2663</v>
      </c>
      <c r="AN159" s="289"/>
      <c r="AO159" s="289"/>
      <c r="AP159" s="288"/>
      <c r="AQ159" s="287"/>
      <c r="AR159" s="287"/>
      <c r="AS159" s="287"/>
      <c r="AT159" s="287"/>
      <c r="AU159" s="287"/>
      <c r="AV159" s="287"/>
      <c r="AW159" s="286" t="s">
        <v>2925</v>
      </c>
      <c r="AX159" s="285" t="str">
        <f t="shared" si="5"/>
        <v>https://www.r-ict-advisor.jp/prom/chiiki_adviser/R7_profile/132_2025_ad.pdf</v>
      </c>
      <c r="AY159" s="284" t="s">
        <v>2939</v>
      </c>
    </row>
    <row r="160" spans="1:51" s="283" customFormat="1" ht="41.5" customHeight="1">
      <c r="A160" s="295">
        <v>152</v>
      </c>
      <c r="B160" s="294"/>
      <c r="C160" s="293"/>
      <c r="D160" s="292" t="s">
        <v>3524</v>
      </c>
      <c r="E160" s="291" t="str">
        <f t="shared" si="4"/>
        <v>中村　祥子</v>
      </c>
      <c r="F160" s="290" t="s">
        <v>3665</v>
      </c>
      <c r="G160" s="289" t="s">
        <v>2664</v>
      </c>
      <c r="H160" s="289" t="s">
        <v>2664</v>
      </c>
      <c r="I160" s="289" t="s">
        <v>2664</v>
      </c>
      <c r="J160" s="289" t="s">
        <v>2663</v>
      </c>
      <c r="K160" s="289" t="s">
        <v>2664</v>
      </c>
      <c r="L160" s="289" t="s">
        <v>2664</v>
      </c>
      <c r="M160" s="289" t="s">
        <v>2664</v>
      </c>
      <c r="N160" s="289" t="s">
        <v>2664</v>
      </c>
      <c r="O160" s="289" t="s">
        <v>2664</v>
      </c>
      <c r="P160" s="289"/>
      <c r="Q160" s="289" t="s">
        <v>2663</v>
      </c>
      <c r="R160" s="289"/>
      <c r="S160" s="289"/>
      <c r="T160" s="289" t="s">
        <v>2663</v>
      </c>
      <c r="U160" s="289"/>
      <c r="V160" s="289" t="s">
        <v>2664</v>
      </c>
      <c r="W160" s="289" t="s">
        <v>2663</v>
      </c>
      <c r="X160" s="289" t="s">
        <v>2664</v>
      </c>
      <c r="Y160" s="289" t="s">
        <v>2663</v>
      </c>
      <c r="Z160" s="289" t="s">
        <v>2664</v>
      </c>
      <c r="AA160" s="289" t="s">
        <v>2663</v>
      </c>
      <c r="AB160" s="289" t="s">
        <v>2663</v>
      </c>
      <c r="AC160" s="289" t="s">
        <v>2664</v>
      </c>
      <c r="AD160" s="289" t="s">
        <v>2664</v>
      </c>
      <c r="AE160" s="289" t="s">
        <v>2664</v>
      </c>
      <c r="AF160" s="289"/>
      <c r="AG160" s="289" t="s">
        <v>2663</v>
      </c>
      <c r="AH160" s="289" t="s">
        <v>2663</v>
      </c>
      <c r="AI160" s="289" t="s">
        <v>2664</v>
      </c>
      <c r="AJ160" s="289" t="s">
        <v>2663</v>
      </c>
      <c r="AK160" s="289" t="s">
        <v>2663</v>
      </c>
      <c r="AL160" s="289" t="s">
        <v>2663</v>
      </c>
      <c r="AM160" s="289"/>
      <c r="AN160" s="289" t="s">
        <v>2663</v>
      </c>
      <c r="AO160" s="289" t="s">
        <v>2664</v>
      </c>
      <c r="AP160" s="288"/>
      <c r="AQ160" s="287"/>
      <c r="AR160" s="287"/>
      <c r="AS160" s="287"/>
      <c r="AT160" s="287"/>
      <c r="AU160" s="287"/>
      <c r="AV160" s="287"/>
      <c r="AW160" s="286" t="s">
        <v>3464</v>
      </c>
      <c r="AX160" s="285" t="str">
        <f t="shared" si="5"/>
        <v>https://www.r-ict-advisor.jp/prom/chiiki_adviser/R7_profile/239_2025_ad.pdf</v>
      </c>
      <c r="AY160" s="284" t="s">
        <v>3492</v>
      </c>
    </row>
    <row r="161" spans="1:51" s="283" customFormat="1" ht="41.5" customHeight="1">
      <c r="A161" s="295">
        <v>153</v>
      </c>
      <c r="B161" s="294"/>
      <c r="C161" s="293"/>
      <c r="D161" s="292" t="s">
        <v>2923</v>
      </c>
      <c r="E161" s="291" t="str">
        <f t="shared" si="4"/>
        <v>中村　涼子</v>
      </c>
      <c r="F161" s="290" t="s">
        <v>2922</v>
      </c>
      <c r="G161" s="289"/>
      <c r="H161" s="289"/>
      <c r="I161" s="289"/>
      <c r="J161" s="289"/>
      <c r="K161" s="289"/>
      <c r="L161" s="289"/>
      <c r="M161" s="289"/>
      <c r="N161" s="289"/>
      <c r="O161" s="289"/>
      <c r="P161" s="289"/>
      <c r="Q161" s="289"/>
      <c r="R161" s="289"/>
      <c r="S161" s="289"/>
      <c r="T161" s="289"/>
      <c r="U161" s="289"/>
      <c r="V161" s="289"/>
      <c r="W161" s="289"/>
      <c r="X161" s="289"/>
      <c r="Y161" s="289" t="s">
        <v>2663</v>
      </c>
      <c r="Z161" s="289" t="s">
        <v>2663</v>
      </c>
      <c r="AA161" s="289"/>
      <c r="AB161" s="289" t="s">
        <v>2663</v>
      </c>
      <c r="AC161" s="289" t="s">
        <v>2663</v>
      </c>
      <c r="AD161" s="289" t="s">
        <v>2663</v>
      </c>
      <c r="AE161" s="289" t="s">
        <v>2664</v>
      </c>
      <c r="AF161" s="289"/>
      <c r="AG161" s="289"/>
      <c r="AH161" s="289"/>
      <c r="AI161" s="289" t="s">
        <v>2664</v>
      </c>
      <c r="AJ161" s="289"/>
      <c r="AK161" s="289"/>
      <c r="AL161" s="289"/>
      <c r="AM161" s="289"/>
      <c r="AN161" s="289"/>
      <c r="AO161" s="289"/>
      <c r="AP161" s="288"/>
      <c r="AQ161" s="287"/>
      <c r="AR161" s="287"/>
      <c r="AS161" s="287"/>
      <c r="AT161" s="287"/>
      <c r="AU161" s="287"/>
      <c r="AV161" s="287"/>
      <c r="AW161" s="286" t="s">
        <v>2921</v>
      </c>
      <c r="AX161" s="285" t="str">
        <f t="shared" si="5"/>
        <v>https://www.r-ict-advisor.jp/prom/chiiki_adviser/R7_profile/133_2025_ad.pdf</v>
      </c>
      <c r="AY161" s="284" t="s">
        <v>2936</v>
      </c>
    </row>
    <row r="162" spans="1:51" s="283" customFormat="1" ht="41.5" customHeight="1">
      <c r="A162" s="295">
        <v>154</v>
      </c>
      <c r="B162" s="294"/>
      <c r="C162" s="293"/>
      <c r="D162" s="292" t="s">
        <v>2919</v>
      </c>
      <c r="E162" s="291" t="str">
        <f t="shared" si="4"/>
        <v>中山　健太</v>
      </c>
      <c r="F162" s="290" t="s">
        <v>3666</v>
      </c>
      <c r="G162" s="289" t="s">
        <v>2664</v>
      </c>
      <c r="H162" s="289" t="s">
        <v>2664</v>
      </c>
      <c r="I162" s="289"/>
      <c r="J162" s="289" t="s">
        <v>2663</v>
      </c>
      <c r="K162" s="289"/>
      <c r="L162" s="289"/>
      <c r="M162" s="289"/>
      <c r="N162" s="289" t="s">
        <v>2663</v>
      </c>
      <c r="O162" s="289" t="s">
        <v>2663</v>
      </c>
      <c r="P162" s="289"/>
      <c r="Q162" s="289" t="s">
        <v>2663</v>
      </c>
      <c r="R162" s="289"/>
      <c r="S162" s="289"/>
      <c r="T162" s="289" t="s">
        <v>2663</v>
      </c>
      <c r="U162" s="289"/>
      <c r="V162" s="289"/>
      <c r="W162" s="289"/>
      <c r="X162" s="289"/>
      <c r="Y162" s="289"/>
      <c r="Z162" s="289"/>
      <c r="AA162" s="289"/>
      <c r="AB162" s="289"/>
      <c r="AC162" s="289"/>
      <c r="AD162" s="289"/>
      <c r="AE162" s="289"/>
      <c r="AF162" s="289"/>
      <c r="AG162" s="289"/>
      <c r="AH162" s="289"/>
      <c r="AI162" s="289"/>
      <c r="AJ162" s="289"/>
      <c r="AK162" s="289"/>
      <c r="AL162" s="289"/>
      <c r="AM162" s="289"/>
      <c r="AN162" s="289" t="s">
        <v>2664</v>
      </c>
      <c r="AO162" s="289"/>
      <c r="AP162" s="288"/>
      <c r="AQ162" s="287"/>
      <c r="AR162" s="287"/>
      <c r="AS162" s="287"/>
      <c r="AT162" s="287"/>
      <c r="AU162" s="287"/>
      <c r="AV162" s="287"/>
      <c r="AW162" s="286" t="s">
        <v>2918</v>
      </c>
      <c r="AX162" s="285" t="str">
        <f t="shared" si="5"/>
        <v>https://www.r-ict-advisor.jp/prom/chiiki_adviser/R7_profile/134_2025_ad.pdf</v>
      </c>
      <c r="AY162" s="284" t="s">
        <v>2933</v>
      </c>
    </row>
    <row r="163" spans="1:51" s="283" customFormat="1" ht="41.5" customHeight="1">
      <c r="A163" s="295">
        <v>155</v>
      </c>
      <c r="B163" s="294"/>
      <c r="C163" s="293"/>
      <c r="D163" s="292" t="s">
        <v>2916</v>
      </c>
      <c r="E163" s="291" t="str">
        <f t="shared" si="4"/>
        <v>波平　三雄</v>
      </c>
      <c r="F163" s="290" t="s">
        <v>3667</v>
      </c>
      <c r="G163" s="289"/>
      <c r="H163" s="289"/>
      <c r="I163" s="289"/>
      <c r="J163" s="289" t="s">
        <v>2663</v>
      </c>
      <c r="K163" s="289"/>
      <c r="L163" s="289"/>
      <c r="M163" s="289"/>
      <c r="N163" s="289"/>
      <c r="O163" s="289"/>
      <c r="P163" s="289" t="s">
        <v>2663</v>
      </c>
      <c r="Q163" s="289"/>
      <c r="R163" s="289"/>
      <c r="S163" s="289" t="s">
        <v>2663</v>
      </c>
      <c r="T163" s="289"/>
      <c r="U163" s="289"/>
      <c r="V163" s="289"/>
      <c r="W163" s="289"/>
      <c r="X163" s="289"/>
      <c r="Y163" s="289"/>
      <c r="Z163" s="289"/>
      <c r="AA163" s="289"/>
      <c r="AB163" s="289"/>
      <c r="AC163" s="289"/>
      <c r="AD163" s="289"/>
      <c r="AE163" s="289"/>
      <c r="AF163" s="289"/>
      <c r="AG163" s="289"/>
      <c r="AH163" s="289"/>
      <c r="AI163" s="289"/>
      <c r="AJ163" s="289"/>
      <c r="AK163" s="289"/>
      <c r="AL163" s="289"/>
      <c r="AM163" s="289"/>
      <c r="AN163" s="289"/>
      <c r="AO163" s="289"/>
      <c r="AP163" s="288"/>
      <c r="AQ163" s="287"/>
      <c r="AR163" s="287"/>
      <c r="AS163" s="287"/>
      <c r="AT163" s="287"/>
      <c r="AU163" s="287"/>
      <c r="AV163" s="287"/>
      <c r="AW163" s="286" t="s">
        <v>2915</v>
      </c>
      <c r="AX163" s="285" t="str">
        <f t="shared" si="5"/>
        <v>https://www.r-ict-advisor.jp/prom/chiiki_adviser/R7_profile/135_2025_ad.pdf</v>
      </c>
      <c r="AY163" s="284" t="s">
        <v>2930</v>
      </c>
    </row>
    <row r="164" spans="1:51" s="283" customFormat="1" ht="41.5" customHeight="1">
      <c r="A164" s="295">
        <v>156</v>
      </c>
      <c r="B164" s="294"/>
      <c r="C164" s="293"/>
      <c r="D164" s="292" t="s">
        <v>3525</v>
      </c>
      <c r="E164" s="291" t="str">
        <f t="shared" si="4"/>
        <v>新谷　聖</v>
      </c>
      <c r="F164" s="290" t="s">
        <v>3668</v>
      </c>
      <c r="G164" s="289" t="s">
        <v>2664</v>
      </c>
      <c r="H164" s="289" t="s">
        <v>2664</v>
      </c>
      <c r="I164" s="289" t="s">
        <v>2664</v>
      </c>
      <c r="J164" s="289" t="s">
        <v>2664</v>
      </c>
      <c r="K164" s="289" t="s">
        <v>2664</v>
      </c>
      <c r="L164" s="289" t="s">
        <v>2663</v>
      </c>
      <c r="M164" s="289" t="s">
        <v>2681</v>
      </c>
      <c r="N164" s="289" t="s">
        <v>2663</v>
      </c>
      <c r="O164" s="289" t="s">
        <v>2663</v>
      </c>
      <c r="P164" s="289" t="s">
        <v>2664</v>
      </c>
      <c r="Q164" s="289" t="s">
        <v>2664</v>
      </c>
      <c r="R164" s="289" t="s">
        <v>2664</v>
      </c>
      <c r="S164" s="289" t="s">
        <v>2663</v>
      </c>
      <c r="T164" s="289" t="s">
        <v>2663</v>
      </c>
      <c r="U164" s="289" t="s">
        <v>2663</v>
      </c>
      <c r="V164" s="289" t="s">
        <v>2663</v>
      </c>
      <c r="W164" s="289" t="s">
        <v>2663</v>
      </c>
      <c r="X164" s="289" t="s">
        <v>2663</v>
      </c>
      <c r="Y164" s="289" t="s">
        <v>2663</v>
      </c>
      <c r="Z164" s="289" t="s">
        <v>2664</v>
      </c>
      <c r="AA164" s="289" t="s">
        <v>2663</v>
      </c>
      <c r="AB164" s="289" t="s">
        <v>2663</v>
      </c>
      <c r="AC164" s="289" t="s">
        <v>2663</v>
      </c>
      <c r="AD164" s="289" t="s">
        <v>2663</v>
      </c>
      <c r="AE164" s="289" t="s">
        <v>2663</v>
      </c>
      <c r="AF164" s="289" t="s">
        <v>2664</v>
      </c>
      <c r="AG164" s="289" t="s">
        <v>2663</v>
      </c>
      <c r="AH164" s="289" t="s">
        <v>2664</v>
      </c>
      <c r="AI164" s="289" t="s">
        <v>2663</v>
      </c>
      <c r="AJ164" s="289" t="s">
        <v>2664</v>
      </c>
      <c r="AK164" s="289" t="s">
        <v>2664</v>
      </c>
      <c r="AL164" s="289" t="s">
        <v>2664</v>
      </c>
      <c r="AM164" s="289" t="s">
        <v>2664</v>
      </c>
      <c r="AN164" s="289" t="s">
        <v>2664</v>
      </c>
      <c r="AO164" s="289" t="s">
        <v>2663</v>
      </c>
      <c r="AP164" s="288"/>
      <c r="AQ164" s="287"/>
      <c r="AR164" s="287"/>
      <c r="AS164" s="287"/>
      <c r="AT164" s="287"/>
      <c r="AU164" s="287"/>
      <c r="AV164" s="287"/>
      <c r="AW164" s="286" t="s">
        <v>3465</v>
      </c>
      <c r="AX164" s="285" t="str">
        <f t="shared" si="5"/>
        <v>https://www.r-ict-advisor.jp/prom/chiiki_adviser/R7_profile/240_2025_ad.pdf</v>
      </c>
      <c r="AY164" s="284" t="s">
        <v>3493</v>
      </c>
    </row>
    <row r="165" spans="1:51" s="283" customFormat="1" ht="41.5" customHeight="1">
      <c r="A165" s="295">
        <v>157</v>
      </c>
      <c r="B165" s="294"/>
      <c r="C165" s="293"/>
      <c r="D165" s="292" t="s">
        <v>3526</v>
      </c>
      <c r="E165" s="291" t="str">
        <f t="shared" si="4"/>
        <v>西村　宜三​</v>
      </c>
      <c r="F165" s="290" t="s">
        <v>3669</v>
      </c>
      <c r="G165" s="289" t="s">
        <v>2663</v>
      </c>
      <c r="H165" s="289" t="s">
        <v>2663</v>
      </c>
      <c r="I165" s="289"/>
      <c r="J165" s="289" t="s">
        <v>2663</v>
      </c>
      <c r="K165" s="289" t="s">
        <v>2663</v>
      </c>
      <c r="L165" s="289" t="s">
        <v>2663</v>
      </c>
      <c r="M165" s="289"/>
      <c r="N165" s="289"/>
      <c r="O165" s="289"/>
      <c r="P165" s="289" t="s">
        <v>2663</v>
      </c>
      <c r="Q165" s="289"/>
      <c r="R165" s="289"/>
      <c r="S165" s="289"/>
      <c r="T165" s="289" t="s">
        <v>2663</v>
      </c>
      <c r="U165" s="289" t="s">
        <v>2663</v>
      </c>
      <c r="V165" s="289"/>
      <c r="W165" s="289"/>
      <c r="X165" s="289" t="s">
        <v>2663</v>
      </c>
      <c r="Y165" s="289"/>
      <c r="Z165" s="289" t="s">
        <v>2663</v>
      </c>
      <c r="AA165" s="289"/>
      <c r="AB165" s="289"/>
      <c r="AC165" s="289"/>
      <c r="AD165" s="289"/>
      <c r="AE165" s="289"/>
      <c r="AF165" s="289" t="s">
        <v>2663</v>
      </c>
      <c r="AG165" s="289"/>
      <c r="AH165" s="289"/>
      <c r="AI165" s="289"/>
      <c r="AJ165" s="289" t="s">
        <v>2664</v>
      </c>
      <c r="AK165" s="289" t="s">
        <v>2663</v>
      </c>
      <c r="AL165" s="289" t="s">
        <v>2663</v>
      </c>
      <c r="AM165" s="289" t="s">
        <v>2663</v>
      </c>
      <c r="AN165" s="289" t="s">
        <v>2663</v>
      </c>
      <c r="AO165" s="289" t="s">
        <v>2663</v>
      </c>
      <c r="AP165" s="288"/>
      <c r="AQ165" s="287"/>
      <c r="AR165" s="287"/>
      <c r="AS165" s="287"/>
      <c r="AT165" s="287"/>
      <c r="AU165" s="287"/>
      <c r="AV165" s="287"/>
      <c r="AW165" s="286" t="s">
        <v>3466</v>
      </c>
      <c r="AX165" s="285" t="str">
        <f t="shared" si="5"/>
        <v>https://www.r-ict-advisor.jp/prom/chiiki_adviser/R7_profile/241_2025_ad.pdf</v>
      </c>
      <c r="AY165" s="284" t="s">
        <v>3494</v>
      </c>
    </row>
    <row r="166" spans="1:51" s="283" customFormat="1" ht="41.5" customHeight="1">
      <c r="A166" s="295">
        <v>158</v>
      </c>
      <c r="B166" s="294"/>
      <c r="C166" s="293"/>
      <c r="D166" s="292" t="s">
        <v>2913</v>
      </c>
      <c r="E166" s="291" t="str">
        <f t="shared" si="4"/>
        <v>野田　哲夫</v>
      </c>
      <c r="F166" s="290" t="s">
        <v>3670</v>
      </c>
      <c r="G166" s="289"/>
      <c r="H166" s="289"/>
      <c r="I166" s="289"/>
      <c r="J166" s="289" t="s">
        <v>2664</v>
      </c>
      <c r="K166" s="289"/>
      <c r="L166" s="289" t="s">
        <v>2664</v>
      </c>
      <c r="M166" s="289"/>
      <c r="N166" s="289"/>
      <c r="O166" s="289"/>
      <c r="P166" s="289"/>
      <c r="Q166" s="289" t="s">
        <v>2664</v>
      </c>
      <c r="R166" s="289"/>
      <c r="S166" s="289"/>
      <c r="T166" s="289"/>
      <c r="U166" s="289"/>
      <c r="V166" s="289"/>
      <c r="W166" s="289"/>
      <c r="X166" s="289"/>
      <c r="Y166" s="289"/>
      <c r="Z166" s="289"/>
      <c r="AA166" s="289"/>
      <c r="AB166" s="289"/>
      <c r="AC166" s="289" t="s">
        <v>2664</v>
      </c>
      <c r="AD166" s="289"/>
      <c r="AE166" s="289"/>
      <c r="AF166" s="289"/>
      <c r="AG166" s="289"/>
      <c r="AH166" s="289" t="s">
        <v>2681</v>
      </c>
      <c r="AI166" s="289" t="s">
        <v>2664</v>
      </c>
      <c r="AJ166" s="289"/>
      <c r="AK166" s="289"/>
      <c r="AL166" s="289"/>
      <c r="AM166" s="289"/>
      <c r="AN166" s="289"/>
      <c r="AO166" s="289"/>
      <c r="AP166" s="288"/>
      <c r="AQ166" s="287"/>
      <c r="AR166" s="287"/>
      <c r="AS166" s="287"/>
      <c r="AT166" s="287"/>
      <c r="AU166" s="287"/>
      <c r="AV166" s="287"/>
      <c r="AW166" s="286" t="s">
        <v>2912</v>
      </c>
      <c r="AX166" s="285" t="str">
        <f t="shared" si="5"/>
        <v>https://www.r-ict-advisor.jp/prom/chiiki_adviser/R7_profile/136_2025_ad.pdf</v>
      </c>
      <c r="AY166" s="284" t="s">
        <v>2927</v>
      </c>
    </row>
    <row r="167" spans="1:51" s="283" customFormat="1" ht="41.5" customHeight="1">
      <c r="A167" s="295">
        <v>159</v>
      </c>
      <c r="B167" s="294"/>
      <c r="C167" s="293"/>
      <c r="D167" s="292" t="s">
        <v>2910</v>
      </c>
      <c r="E167" s="291" t="str">
        <f t="shared" si="4"/>
        <v>長谷川　陽子</v>
      </c>
      <c r="F167" s="290" t="s">
        <v>2909</v>
      </c>
      <c r="G167" s="289" t="s">
        <v>2664</v>
      </c>
      <c r="H167" s="289" t="s">
        <v>2664</v>
      </c>
      <c r="I167" s="289" t="s">
        <v>2663</v>
      </c>
      <c r="J167" s="289"/>
      <c r="K167" s="289"/>
      <c r="L167" s="289"/>
      <c r="M167" s="289"/>
      <c r="N167" s="289" t="s">
        <v>2663</v>
      </c>
      <c r="O167" s="289" t="s">
        <v>2663</v>
      </c>
      <c r="P167" s="289"/>
      <c r="Q167" s="289" t="s">
        <v>2664</v>
      </c>
      <c r="R167" s="289" t="s">
        <v>2663</v>
      </c>
      <c r="S167" s="289" t="s">
        <v>2663</v>
      </c>
      <c r="T167" s="289" t="s">
        <v>2663</v>
      </c>
      <c r="U167" s="289"/>
      <c r="V167" s="289" t="s">
        <v>2664</v>
      </c>
      <c r="W167" s="289" t="s">
        <v>2663</v>
      </c>
      <c r="X167" s="289" t="s">
        <v>2664</v>
      </c>
      <c r="Y167" s="289" t="s">
        <v>2664</v>
      </c>
      <c r="Z167" s="289" t="s">
        <v>2664</v>
      </c>
      <c r="AA167" s="289" t="s">
        <v>2663</v>
      </c>
      <c r="AB167" s="289" t="s">
        <v>2663</v>
      </c>
      <c r="AC167" s="289" t="s">
        <v>2664</v>
      </c>
      <c r="AD167" s="289" t="s">
        <v>2664</v>
      </c>
      <c r="AE167" s="289" t="s">
        <v>2664</v>
      </c>
      <c r="AF167" s="289" t="s">
        <v>2663</v>
      </c>
      <c r="AG167" s="289" t="s">
        <v>2663</v>
      </c>
      <c r="AH167" s="289" t="s">
        <v>2664</v>
      </c>
      <c r="AI167" s="289"/>
      <c r="AJ167" s="289"/>
      <c r="AK167" s="289" t="s">
        <v>2663</v>
      </c>
      <c r="AL167" s="289" t="s">
        <v>2663</v>
      </c>
      <c r="AM167" s="289" t="s">
        <v>2663</v>
      </c>
      <c r="AN167" s="289"/>
      <c r="AO167" s="289" t="s">
        <v>2663</v>
      </c>
      <c r="AP167" s="288"/>
      <c r="AQ167" s="287"/>
      <c r="AR167" s="287"/>
      <c r="AS167" s="287"/>
      <c r="AT167" s="287"/>
      <c r="AU167" s="287"/>
      <c r="AV167" s="287"/>
      <c r="AW167" s="286" t="s">
        <v>2908</v>
      </c>
      <c r="AX167" s="285" t="str">
        <f t="shared" si="5"/>
        <v>https://www.r-ict-advisor.jp/prom/chiiki_adviser/R7_profile/137_2025_ad.pdf</v>
      </c>
      <c r="AY167" s="284" t="s">
        <v>2924</v>
      </c>
    </row>
    <row r="168" spans="1:51" s="283" customFormat="1" ht="41.5" customHeight="1">
      <c r="A168" s="295">
        <v>160</v>
      </c>
      <c r="B168" s="294"/>
      <c r="C168" s="293"/>
      <c r="D168" s="292" t="s">
        <v>2906</v>
      </c>
      <c r="E168" s="291" t="str">
        <f t="shared" si="4"/>
        <v>畑井　克彦</v>
      </c>
      <c r="F168" s="290" t="s">
        <v>3671</v>
      </c>
      <c r="G168" s="289" t="s">
        <v>2664</v>
      </c>
      <c r="H168" s="289" t="s">
        <v>2664</v>
      </c>
      <c r="I168" s="289"/>
      <c r="J168" s="289"/>
      <c r="K168" s="289" t="s">
        <v>2664</v>
      </c>
      <c r="L168" s="289"/>
      <c r="M168" s="289"/>
      <c r="N168" s="289"/>
      <c r="O168" s="289" t="s">
        <v>2663</v>
      </c>
      <c r="P168" s="289" t="s">
        <v>2663</v>
      </c>
      <c r="Q168" s="289" t="s">
        <v>2663</v>
      </c>
      <c r="R168" s="289"/>
      <c r="S168" s="289" t="s">
        <v>2664</v>
      </c>
      <c r="T168" s="289"/>
      <c r="U168" s="289"/>
      <c r="V168" s="289" t="s">
        <v>2664</v>
      </c>
      <c r="W168" s="289"/>
      <c r="X168" s="289"/>
      <c r="Y168" s="289"/>
      <c r="Z168" s="289"/>
      <c r="AA168" s="289" t="s">
        <v>2663</v>
      </c>
      <c r="AB168" s="289" t="s">
        <v>2663</v>
      </c>
      <c r="AC168" s="289" t="s">
        <v>2663</v>
      </c>
      <c r="AD168" s="289" t="s">
        <v>2663</v>
      </c>
      <c r="AE168" s="289" t="s">
        <v>2663</v>
      </c>
      <c r="AF168" s="289"/>
      <c r="AG168" s="289" t="s">
        <v>2663</v>
      </c>
      <c r="AH168" s="289"/>
      <c r="AI168" s="289"/>
      <c r="AJ168" s="289"/>
      <c r="AK168" s="289"/>
      <c r="AL168" s="289" t="s">
        <v>2663</v>
      </c>
      <c r="AM168" s="289"/>
      <c r="AN168" s="289"/>
      <c r="AO168" s="289"/>
      <c r="AP168" s="288"/>
      <c r="AQ168" s="287"/>
      <c r="AR168" s="287"/>
      <c r="AS168" s="287"/>
      <c r="AT168" s="287"/>
      <c r="AU168" s="287"/>
      <c r="AV168" s="287"/>
      <c r="AW168" s="286" t="s">
        <v>2905</v>
      </c>
      <c r="AX168" s="285" t="str">
        <f t="shared" si="5"/>
        <v>https://www.r-ict-advisor.jp/prom/chiiki_adviser/R7_profile/138_2025_ad.pdf</v>
      </c>
      <c r="AY168" s="284" t="s">
        <v>2920</v>
      </c>
    </row>
    <row r="169" spans="1:51" s="283" customFormat="1" ht="41.5" customHeight="1">
      <c r="A169" s="295">
        <v>161</v>
      </c>
      <c r="B169" s="294"/>
      <c r="C169" s="293"/>
      <c r="D169" s="292" t="s">
        <v>2903</v>
      </c>
      <c r="E169" s="291" t="str">
        <f t="shared" si="4"/>
        <v>花谷　昌弘</v>
      </c>
      <c r="F169" s="290" t="s">
        <v>3672</v>
      </c>
      <c r="G169" s="289" t="s">
        <v>2664</v>
      </c>
      <c r="H169" s="289" t="s">
        <v>2664</v>
      </c>
      <c r="I169" s="289"/>
      <c r="J169" s="289"/>
      <c r="K169" s="289"/>
      <c r="L169" s="289"/>
      <c r="M169" s="289" t="s">
        <v>2663</v>
      </c>
      <c r="N169" s="289"/>
      <c r="O169" s="289"/>
      <c r="P169" s="289"/>
      <c r="Q169" s="289"/>
      <c r="R169" s="289"/>
      <c r="S169" s="289"/>
      <c r="T169" s="289" t="s">
        <v>2663</v>
      </c>
      <c r="U169" s="289"/>
      <c r="V169" s="289"/>
      <c r="W169" s="289"/>
      <c r="X169" s="289"/>
      <c r="Y169" s="289"/>
      <c r="Z169" s="289"/>
      <c r="AA169" s="289"/>
      <c r="AB169" s="289"/>
      <c r="AC169" s="289"/>
      <c r="AD169" s="289" t="s">
        <v>2664</v>
      </c>
      <c r="AE169" s="289" t="s">
        <v>2681</v>
      </c>
      <c r="AF169" s="289" t="s">
        <v>2664</v>
      </c>
      <c r="AG169" s="289" t="s">
        <v>2664</v>
      </c>
      <c r="AH169" s="289"/>
      <c r="AI169" s="289" t="s">
        <v>2663</v>
      </c>
      <c r="AJ169" s="289"/>
      <c r="AK169" s="289"/>
      <c r="AL169" s="289"/>
      <c r="AM169" s="289"/>
      <c r="AN169" s="289"/>
      <c r="AO169" s="289"/>
      <c r="AP169" s="288"/>
      <c r="AQ169" s="287"/>
      <c r="AR169" s="287"/>
      <c r="AS169" s="287"/>
      <c r="AT169" s="287"/>
      <c r="AU169" s="287"/>
      <c r="AV169" s="287"/>
      <c r="AW169" s="286" t="s">
        <v>2902</v>
      </c>
      <c r="AX169" s="285" t="str">
        <f t="shared" si="5"/>
        <v>https://www.r-ict-advisor.jp/prom/chiiki_adviser/R7_profile/139_2025_ad.pdf</v>
      </c>
      <c r="AY169" s="284" t="s">
        <v>2917</v>
      </c>
    </row>
    <row r="170" spans="1:51" s="283" customFormat="1" ht="41.5" customHeight="1">
      <c r="A170" s="295">
        <v>162</v>
      </c>
      <c r="B170" s="294"/>
      <c r="C170" s="293"/>
      <c r="D170" s="292" t="s">
        <v>2900</v>
      </c>
      <c r="E170" s="291" t="str">
        <f t="shared" si="4"/>
        <v>濱田　真輔</v>
      </c>
      <c r="F170" s="290" t="s">
        <v>2899</v>
      </c>
      <c r="G170" s="289"/>
      <c r="H170" s="289" t="s">
        <v>2663</v>
      </c>
      <c r="I170" s="289" t="s">
        <v>2663</v>
      </c>
      <c r="J170" s="289"/>
      <c r="K170" s="289" t="s">
        <v>2664</v>
      </c>
      <c r="L170" s="289"/>
      <c r="M170" s="289"/>
      <c r="N170" s="289"/>
      <c r="O170" s="289"/>
      <c r="P170" s="289"/>
      <c r="Q170" s="289"/>
      <c r="R170" s="289"/>
      <c r="S170" s="289" t="s">
        <v>2664</v>
      </c>
      <c r="T170" s="289"/>
      <c r="U170" s="289"/>
      <c r="V170" s="289" t="s">
        <v>2664</v>
      </c>
      <c r="W170" s="289"/>
      <c r="X170" s="289" t="s">
        <v>2663</v>
      </c>
      <c r="Y170" s="289" t="s">
        <v>2681</v>
      </c>
      <c r="Z170" s="289" t="s">
        <v>2663</v>
      </c>
      <c r="AA170" s="289" t="s">
        <v>2663</v>
      </c>
      <c r="AB170" s="289"/>
      <c r="AC170" s="289" t="s">
        <v>2663</v>
      </c>
      <c r="AD170" s="289"/>
      <c r="AE170" s="289"/>
      <c r="AF170" s="289"/>
      <c r="AG170" s="289"/>
      <c r="AH170" s="289"/>
      <c r="AI170" s="289"/>
      <c r="AJ170" s="289"/>
      <c r="AK170" s="289"/>
      <c r="AL170" s="289" t="s">
        <v>2663</v>
      </c>
      <c r="AM170" s="289"/>
      <c r="AN170" s="289"/>
      <c r="AO170" s="289" t="s">
        <v>2664</v>
      </c>
      <c r="AP170" s="288"/>
      <c r="AQ170" s="287"/>
      <c r="AR170" s="287"/>
      <c r="AS170" s="287"/>
      <c r="AT170" s="287"/>
      <c r="AU170" s="287"/>
      <c r="AV170" s="287"/>
      <c r="AW170" s="286" t="s">
        <v>2898</v>
      </c>
      <c r="AX170" s="285" t="str">
        <f t="shared" si="5"/>
        <v>https://www.r-ict-advisor.jp/prom/chiiki_adviser/R7_profile/140_2025_ad.pdf</v>
      </c>
      <c r="AY170" s="284" t="s">
        <v>2914</v>
      </c>
    </row>
    <row r="171" spans="1:51" s="283" customFormat="1" ht="41.5" customHeight="1">
      <c r="A171" s="295">
        <v>163</v>
      </c>
      <c r="B171" s="294"/>
      <c r="C171" s="293"/>
      <c r="D171" s="292" t="s">
        <v>2896</v>
      </c>
      <c r="E171" s="291" t="str">
        <f t="shared" si="4"/>
        <v>早瀬　公夫</v>
      </c>
      <c r="F171" s="290" t="s">
        <v>3673</v>
      </c>
      <c r="G171" s="289" t="s">
        <v>2664</v>
      </c>
      <c r="H171" s="289" t="s">
        <v>2663</v>
      </c>
      <c r="I171" s="289"/>
      <c r="J171" s="289" t="s">
        <v>2664</v>
      </c>
      <c r="K171" s="289" t="s">
        <v>2663</v>
      </c>
      <c r="L171" s="289" t="s">
        <v>2663</v>
      </c>
      <c r="M171" s="289"/>
      <c r="N171" s="289" t="s">
        <v>2663</v>
      </c>
      <c r="O171" s="289" t="s">
        <v>2663</v>
      </c>
      <c r="P171" s="289" t="s">
        <v>2663</v>
      </c>
      <c r="Q171" s="289" t="s">
        <v>2663</v>
      </c>
      <c r="R171" s="289" t="s">
        <v>2663</v>
      </c>
      <c r="S171" s="289"/>
      <c r="T171" s="289" t="s">
        <v>2663</v>
      </c>
      <c r="U171" s="289"/>
      <c r="V171" s="289" t="s">
        <v>2663</v>
      </c>
      <c r="W171" s="289" t="s">
        <v>2663</v>
      </c>
      <c r="X171" s="289"/>
      <c r="Y171" s="289"/>
      <c r="Z171" s="289"/>
      <c r="AA171" s="289"/>
      <c r="AB171" s="289"/>
      <c r="AC171" s="289" t="s">
        <v>2663</v>
      </c>
      <c r="AD171" s="289"/>
      <c r="AE171" s="289" t="s">
        <v>2664</v>
      </c>
      <c r="AF171" s="289"/>
      <c r="AG171" s="289" t="s">
        <v>2663</v>
      </c>
      <c r="AH171" s="289" t="s">
        <v>2663</v>
      </c>
      <c r="AI171" s="289" t="s">
        <v>2663</v>
      </c>
      <c r="AJ171" s="289"/>
      <c r="AK171" s="289"/>
      <c r="AL171" s="289"/>
      <c r="AM171" s="289"/>
      <c r="AN171" s="289"/>
      <c r="AO171" s="289" t="s">
        <v>2663</v>
      </c>
      <c r="AP171" s="288"/>
      <c r="AQ171" s="287"/>
      <c r="AR171" s="287"/>
      <c r="AS171" s="287"/>
      <c r="AT171" s="287"/>
      <c r="AU171" s="287"/>
      <c r="AV171" s="287"/>
      <c r="AW171" s="286" t="s">
        <v>2895</v>
      </c>
      <c r="AX171" s="285" t="str">
        <f t="shared" si="5"/>
        <v>https://www.r-ict-advisor.jp/prom/chiiki_adviser/R7_profile/141_2025_ad.pdf</v>
      </c>
      <c r="AY171" s="284" t="s">
        <v>2911</v>
      </c>
    </row>
    <row r="172" spans="1:51" s="283" customFormat="1" ht="41.5" customHeight="1">
      <c r="A172" s="295">
        <v>164</v>
      </c>
      <c r="B172" s="294"/>
      <c r="C172" s="293"/>
      <c r="D172" s="292" t="s">
        <v>2893</v>
      </c>
      <c r="E172" s="291" t="str">
        <f t="shared" si="4"/>
        <v>原　秀樹</v>
      </c>
      <c r="F172" s="290" t="s">
        <v>2892</v>
      </c>
      <c r="G172" s="289" t="s">
        <v>2664</v>
      </c>
      <c r="H172" s="289" t="s">
        <v>2663</v>
      </c>
      <c r="I172" s="289" t="s">
        <v>2663</v>
      </c>
      <c r="J172" s="289" t="s">
        <v>2664</v>
      </c>
      <c r="K172" s="289" t="s">
        <v>2663</v>
      </c>
      <c r="L172" s="289" t="s">
        <v>2663</v>
      </c>
      <c r="M172" s="289" t="s">
        <v>2664</v>
      </c>
      <c r="N172" s="289" t="s">
        <v>2664</v>
      </c>
      <c r="O172" s="289" t="s">
        <v>2663</v>
      </c>
      <c r="P172" s="289" t="s">
        <v>2663</v>
      </c>
      <c r="Q172" s="289" t="s">
        <v>2663</v>
      </c>
      <c r="R172" s="289"/>
      <c r="S172" s="289"/>
      <c r="T172" s="289" t="s">
        <v>2664</v>
      </c>
      <c r="U172" s="289" t="s">
        <v>2664</v>
      </c>
      <c r="V172" s="289" t="s">
        <v>2664</v>
      </c>
      <c r="W172" s="289" t="s">
        <v>2663</v>
      </c>
      <c r="X172" s="289" t="s">
        <v>2663</v>
      </c>
      <c r="Y172" s="289" t="s">
        <v>2663</v>
      </c>
      <c r="Z172" s="289" t="s">
        <v>2663</v>
      </c>
      <c r="AA172" s="289" t="s">
        <v>2663</v>
      </c>
      <c r="AB172" s="289"/>
      <c r="AC172" s="289"/>
      <c r="AD172" s="289"/>
      <c r="AE172" s="289" t="s">
        <v>2663</v>
      </c>
      <c r="AF172" s="289" t="s">
        <v>2664</v>
      </c>
      <c r="AG172" s="289" t="s">
        <v>2663</v>
      </c>
      <c r="AH172" s="289" t="s">
        <v>2663</v>
      </c>
      <c r="AI172" s="289"/>
      <c r="AJ172" s="289" t="s">
        <v>2663</v>
      </c>
      <c r="AK172" s="289" t="s">
        <v>2664</v>
      </c>
      <c r="AL172" s="289" t="s">
        <v>2663</v>
      </c>
      <c r="AM172" s="289" t="s">
        <v>2664</v>
      </c>
      <c r="AN172" s="289" t="s">
        <v>2663</v>
      </c>
      <c r="AO172" s="289" t="s">
        <v>2663</v>
      </c>
      <c r="AP172" s="288"/>
      <c r="AQ172" s="287"/>
      <c r="AR172" s="287"/>
      <c r="AS172" s="287"/>
      <c r="AT172" s="287"/>
      <c r="AU172" s="287"/>
      <c r="AV172" s="287"/>
      <c r="AW172" s="286" t="s">
        <v>2891</v>
      </c>
      <c r="AX172" s="285" t="str">
        <f t="shared" si="5"/>
        <v>https://www.r-ict-advisor.jp/prom/chiiki_adviser/R7_profile/142_2025_ad.pdf</v>
      </c>
      <c r="AY172" s="284" t="s">
        <v>2907</v>
      </c>
    </row>
    <row r="173" spans="1:51" s="283" customFormat="1" ht="41.5" customHeight="1">
      <c r="A173" s="295">
        <v>165</v>
      </c>
      <c r="B173" s="294"/>
      <c r="C173" s="293"/>
      <c r="D173" s="292" t="s">
        <v>2889</v>
      </c>
      <c r="E173" s="291" t="str">
        <f t="shared" si="4"/>
        <v>原　亮</v>
      </c>
      <c r="F173" s="290" t="s">
        <v>3674</v>
      </c>
      <c r="G173" s="289" t="s">
        <v>2664</v>
      </c>
      <c r="H173" s="289" t="s">
        <v>2664</v>
      </c>
      <c r="I173" s="289" t="s">
        <v>2663</v>
      </c>
      <c r="J173" s="289"/>
      <c r="K173" s="289" t="s">
        <v>2663</v>
      </c>
      <c r="L173" s="289" t="s">
        <v>2664</v>
      </c>
      <c r="M173" s="289" t="s">
        <v>2663</v>
      </c>
      <c r="N173" s="289" t="s">
        <v>2663</v>
      </c>
      <c r="O173" s="289" t="s">
        <v>2663</v>
      </c>
      <c r="P173" s="289"/>
      <c r="Q173" s="289" t="s">
        <v>2664</v>
      </c>
      <c r="R173" s="289" t="s">
        <v>2664</v>
      </c>
      <c r="S173" s="289" t="s">
        <v>2663</v>
      </c>
      <c r="T173" s="289"/>
      <c r="U173" s="289"/>
      <c r="V173" s="289" t="s">
        <v>2663</v>
      </c>
      <c r="W173" s="289"/>
      <c r="X173" s="289" t="s">
        <v>2664</v>
      </c>
      <c r="Y173" s="289" t="s">
        <v>2664</v>
      </c>
      <c r="Z173" s="289" t="s">
        <v>2664</v>
      </c>
      <c r="AA173" s="289" t="s">
        <v>2664</v>
      </c>
      <c r="AB173" s="289" t="s">
        <v>2664</v>
      </c>
      <c r="AC173" s="289" t="s">
        <v>2664</v>
      </c>
      <c r="AD173" s="289" t="s">
        <v>2664</v>
      </c>
      <c r="AE173" s="289" t="s">
        <v>2664</v>
      </c>
      <c r="AF173" s="289"/>
      <c r="AG173" s="289" t="s">
        <v>2663</v>
      </c>
      <c r="AH173" s="289" t="s">
        <v>2663</v>
      </c>
      <c r="AI173" s="289" t="s">
        <v>2664</v>
      </c>
      <c r="AJ173" s="289"/>
      <c r="AK173" s="289"/>
      <c r="AL173" s="289"/>
      <c r="AM173" s="289"/>
      <c r="AN173" s="289"/>
      <c r="AO173" s="289" t="s">
        <v>2664</v>
      </c>
      <c r="AP173" s="288"/>
      <c r="AQ173" s="287"/>
      <c r="AR173" s="287"/>
      <c r="AS173" s="287"/>
      <c r="AT173" s="287"/>
      <c r="AU173" s="287"/>
      <c r="AV173" s="287"/>
      <c r="AW173" s="286" t="s">
        <v>2888</v>
      </c>
      <c r="AX173" s="285" t="str">
        <f t="shared" si="5"/>
        <v>https://www.r-ict-advisor.jp/prom/chiiki_adviser/R7_profile/143_2025_ad.pdf</v>
      </c>
      <c r="AY173" s="284" t="s">
        <v>2904</v>
      </c>
    </row>
    <row r="174" spans="1:51" s="283" customFormat="1" ht="41.5" customHeight="1">
      <c r="A174" s="295">
        <v>166</v>
      </c>
      <c r="B174" s="294"/>
      <c r="C174" s="293"/>
      <c r="D174" s="292" t="s">
        <v>2886</v>
      </c>
      <c r="E174" s="291" t="str">
        <f t="shared" si="4"/>
        <v>原田　智</v>
      </c>
      <c r="F174" s="290" t="s">
        <v>3675</v>
      </c>
      <c r="G174" s="289" t="s">
        <v>2663</v>
      </c>
      <c r="H174" s="289" t="s">
        <v>2663</v>
      </c>
      <c r="I174" s="289" t="s">
        <v>2663</v>
      </c>
      <c r="J174" s="289" t="s">
        <v>2663</v>
      </c>
      <c r="K174" s="289" t="s">
        <v>2663</v>
      </c>
      <c r="L174" s="289" t="s">
        <v>2681</v>
      </c>
      <c r="M174" s="289" t="s">
        <v>2681</v>
      </c>
      <c r="N174" s="289" t="s">
        <v>2681</v>
      </c>
      <c r="O174" s="289" t="s">
        <v>2681</v>
      </c>
      <c r="P174" s="289" t="s">
        <v>2681</v>
      </c>
      <c r="Q174" s="289" t="s">
        <v>2681</v>
      </c>
      <c r="R174" s="289" t="s">
        <v>2681</v>
      </c>
      <c r="S174" s="289" t="s">
        <v>2663</v>
      </c>
      <c r="T174" s="289" t="s">
        <v>2681</v>
      </c>
      <c r="U174" s="289" t="s">
        <v>2681</v>
      </c>
      <c r="V174" s="289" t="s">
        <v>2681</v>
      </c>
      <c r="W174" s="289"/>
      <c r="X174" s="289" t="s">
        <v>2681</v>
      </c>
      <c r="Y174" s="289"/>
      <c r="Z174" s="289" t="s">
        <v>2681</v>
      </c>
      <c r="AA174" s="289" t="s">
        <v>2681</v>
      </c>
      <c r="AB174" s="289" t="s">
        <v>2681</v>
      </c>
      <c r="AC174" s="289" t="s">
        <v>2681</v>
      </c>
      <c r="AD174" s="289" t="s">
        <v>2681</v>
      </c>
      <c r="AE174" s="289"/>
      <c r="AF174" s="289" t="s">
        <v>2681</v>
      </c>
      <c r="AG174" s="289" t="s">
        <v>2681</v>
      </c>
      <c r="AH174" s="289"/>
      <c r="AI174" s="289" t="s">
        <v>2681</v>
      </c>
      <c r="AJ174" s="289" t="s">
        <v>2663</v>
      </c>
      <c r="AK174" s="289" t="s">
        <v>2663</v>
      </c>
      <c r="AL174" s="289" t="s">
        <v>2663</v>
      </c>
      <c r="AM174" s="289" t="s">
        <v>2663</v>
      </c>
      <c r="AN174" s="289" t="s">
        <v>2663</v>
      </c>
      <c r="AO174" s="289"/>
      <c r="AP174" s="288"/>
      <c r="AQ174" s="287"/>
      <c r="AR174" s="287"/>
      <c r="AS174" s="287"/>
      <c r="AT174" s="287"/>
      <c r="AU174" s="287"/>
      <c r="AV174" s="287"/>
      <c r="AW174" s="286" t="s">
        <v>2885</v>
      </c>
      <c r="AX174" s="285" t="str">
        <f t="shared" si="5"/>
        <v>https://www.r-ict-advisor.jp/prom/chiiki_adviser/R7_profile/144_2025_ad.pdf</v>
      </c>
      <c r="AY174" s="284" t="s">
        <v>2901</v>
      </c>
    </row>
    <row r="175" spans="1:51" s="283" customFormat="1" ht="41.5" customHeight="1">
      <c r="A175" s="295">
        <v>167</v>
      </c>
      <c r="B175" s="294"/>
      <c r="C175" s="293"/>
      <c r="D175" s="292" t="s">
        <v>3527</v>
      </c>
      <c r="E175" s="291" t="str">
        <f t="shared" si="4"/>
        <v>原田　隆史​</v>
      </c>
      <c r="F175" s="290" t="s">
        <v>3676</v>
      </c>
      <c r="G175" s="289" t="s">
        <v>2664</v>
      </c>
      <c r="H175" s="289" t="s">
        <v>2664</v>
      </c>
      <c r="I175" s="289" t="s">
        <v>2681</v>
      </c>
      <c r="J175" s="289" t="s">
        <v>2664</v>
      </c>
      <c r="K175" s="289" t="s">
        <v>2681</v>
      </c>
      <c r="L175" s="289" t="s">
        <v>2664</v>
      </c>
      <c r="M175" s="289" t="s">
        <v>2681</v>
      </c>
      <c r="N175" s="289" t="s">
        <v>2664</v>
      </c>
      <c r="O175" s="289" t="s">
        <v>2664</v>
      </c>
      <c r="P175" s="289"/>
      <c r="Q175" s="289" t="s">
        <v>2664</v>
      </c>
      <c r="R175" s="289"/>
      <c r="S175" s="289"/>
      <c r="T175" s="289" t="s">
        <v>2681</v>
      </c>
      <c r="U175" s="289"/>
      <c r="V175" s="289" t="s">
        <v>2664</v>
      </c>
      <c r="W175" s="289" t="s">
        <v>2664</v>
      </c>
      <c r="X175" s="289"/>
      <c r="Y175" s="289"/>
      <c r="Z175" s="289"/>
      <c r="AA175" s="289"/>
      <c r="AB175" s="289"/>
      <c r="AC175" s="289"/>
      <c r="AD175" s="289"/>
      <c r="AE175" s="289"/>
      <c r="AF175" s="289"/>
      <c r="AG175" s="289"/>
      <c r="AH175" s="289" t="s">
        <v>2681</v>
      </c>
      <c r="AI175" s="289"/>
      <c r="AJ175" s="289" t="s">
        <v>2664</v>
      </c>
      <c r="AK175" s="289"/>
      <c r="AL175" s="289" t="s">
        <v>2681</v>
      </c>
      <c r="AM175" s="289"/>
      <c r="AN175" s="289" t="s">
        <v>2681</v>
      </c>
      <c r="AO175" s="289" t="s">
        <v>2664</v>
      </c>
      <c r="AP175" s="288"/>
      <c r="AQ175" s="287"/>
      <c r="AR175" s="287"/>
      <c r="AS175" s="287"/>
      <c r="AT175" s="287"/>
      <c r="AU175" s="287"/>
      <c r="AV175" s="287"/>
      <c r="AW175" s="286" t="s">
        <v>3467</v>
      </c>
      <c r="AX175" s="285" t="str">
        <f t="shared" si="5"/>
        <v>https://www.r-ict-advisor.jp/prom/chiiki_adviser/R7_profile/242_2025_ad.pdf</v>
      </c>
      <c r="AY175" s="284" t="s">
        <v>3495</v>
      </c>
    </row>
    <row r="176" spans="1:51" s="283" customFormat="1" ht="41.5" customHeight="1">
      <c r="A176" s="295">
        <v>168</v>
      </c>
      <c r="B176" s="294"/>
      <c r="C176" s="293"/>
      <c r="D176" s="292" t="s">
        <v>2883</v>
      </c>
      <c r="E176" s="291" t="str">
        <f t="shared" si="4"/>
        <v>平井　聡一郎</v>
      </c>
      <c r="F176" s="290" t="s">
        <v>3677</v>
      </c>
      <c r="G176" s="289" t="s">
        <v>2664</v>
      </c>
      <c r="H176" s="289" t="s">
        <v>2681</v>
      </c>
      <c r="I176" s="289"/>
      <c r="J176" s="289"/>
      <c r="K176" s="289"/>
      <c r="L176" s="289"/>
      <c r="M176" s="289"/>
      <c r="N176" s="289"/>
      <c r="O176" s="289" t="s">
        <v>2664</v>
      </c>
      <c r="P176" s="289"/>
      <c r="Q176" s="289"/>
      <c r="R176" s="289"/>
      <c r="S176" s="289"/>
      <c r="T176" s="289"/>
      <c r="U176" s="289"/>
      <c r="V176" s="289" t="s">
        <v>2664</v>
      </c>
      <c r="W176" s="289"/>
      <c r="X176" s="289" t="s">
        <v>2681</v>
      </c>
      <c r="Y176" s="289" t="s">
        <v>2681</v>
      </c>
      <c r="Z176" s="289" t="s">
        <v>2681</v>
      </c>
      <c r="AA176" s="289"/>
      <c r="AB176" s="289"/>
      <c r="AC176" s="289"/>
      <c r="AD176" s="289"/>
      <c r="AE176" s="289"/>
      <c r="AF176" s="289"/>
      <c r="AG176" s="289"/>
      <c r="AH176" s="289"/>
      <c r="AI176" s="289"/>
      <c r="AJ176" s="289"/>
      <c r="AK176" s="289"/>
      <c r="AL176" s="289"/>
      <c r="AM176" s="289"/>
      <c r="AN176" s="289"/>
      <c r="AO176" s="289"/>
      <c r="AP176" s="288"/>
      <c r="AQ176" s="287"/>
      <c r="AR176" s="287"/>
      <c r="AS176" s="287"/>
      <c r="AT176" s="287"/>
      <c r="AU176" s="287"/>
      <c r="AV176" s="287"/>
      <c r="AW176" s="286" t="s">
        <v>2882</v>
      </c>
      <c r="AX176" s="285" t="str">
        <f t="shared" si="5"/>
        <v>https://www.r-ict-advisor.jp/prom/chiiki_adviser/R7_profile/145_2025_ad.pdf</v>
      </c>
      <c r="AY176" s="284" t="s">
        <v>2897</v>
      </c>
    </row>
    <row r="177" spans="1:51" s="283" customFormat="1" ht="41.5" customHeight="1">
      <c r="A177" s="295">
        <v>169</v>
      </c>
      <c r="B177" s="294"/>
      <c r="C177" s="293"/>
      <c r="D177" s="292" t="s">
        <v>3528</v>
      </c>
      <c r="E177" s="291" t="str">
        <f t="shared" si="4"/>
        <v>平子　紘平</v>
      </c>
      <c r="F177" s="290" t="s">
        <v>3678</v>
      </c>
      <c r="G177" s="289" t="s">
        <v>2663</v>
      </c>
      <c r="H177" s="289" t="s">
        <v>2664</v>
      </c>
      <c r="I177" s="289" t="s">
        <v>2663</v>
      </c>
      <c r="J177" s="289"/>
      <c r="K177" s="289"/>
      <c r="L177" s="289"/>
      <c r="M177" s="289" t="s">
        <v>2664</v>
      </c>
      <c r="N177" s="289"/>
      <c r="O177" s="289"/>
      <c r="P177" s="289"/>
      <c r="Q177" s="289"/>
      <c r="R177" s="289"/>
      <c r="S177" s="289" t="s">
        <v>2663</v>
      </c>
      <c r="T177" s="289"/>
      <c r="U177" s="289"/>
      <c r="V177" s="289"/>
      <c r="W177" s="289"/>
      <c r="X177" s="289"/>
      <c r="Y177" s="289"/>
      <c r="Z177" s="289" t="s">
        <v>2663</v>
      </c>
      <c r="AA177" s="289"/>
      <c r="AB177" s="289"/>
      <c r="AC177" s="289" t="s">
        <v>2663</v>
      </c>
      <c r="AD177" s="289"/>
      <c r="AE177" s="289" t="s">
        <v>2663</v>
      </c>
      <c r="AF177" s="289"/>
      <c r="AG177" s="289" t="s">
        <v>2663</v>
      </c>
      <c r="AH177" s="289"/>
      <c r="AI177" s="289"/>
      <c r="AJ177" s="289"/>
      <c r="AK177" s="289"/>
      <c r="AL177" s="289"/>
      <c r="AM177" s="289"/>
      <c r="AN177" s="289"/>
      <c r="AO177" s="289"/>
      <c r="AP177" s="288"/>
      <c r="AQ177" s="287"/>
      <c r="AR177" s="287"/>
      <c r="AS177" s="287"/>
      <c r="AT177" s="287"/>
      <c r="AU177" s="287"/>
      <c r="AV177" s="287"/>
      <c r="AW177" s="286" t="s">
        <v>3468</v>
      </c>
      <c r="AX177" s="285" t="str">
        <f t="shared" si="5"/>
        <v>https://www.r-ict-advisor.jp/prom/chiiki_adviser/R7_profile/243_2025_ad.pdf</v>
      </c>
      <c r="AY177" s="284" t="s">
        <v>3496</v>
      </c>
    </row>
    <row r="178" spans="1:51" s="283" customFormat="1" ht="41.5" customHeight="1">
      <c r="A178" s="295">
        <v>170</v>
      </c>
      <c r="B178" s="294"/>
      <c r="C178" s="293"/>
      <c r="D178" s="292" t="s">
        <v>2880</v>
      </c>
      <c r="E178" s="291" t="str">
        <f t="shared" si="4"/>
        <v>平本　健二</v>
      </c>
      <c r="F178" s="290" t="s">
        <v>3679</v>
      </c>
      <c r="G178" s="289" t="s">
        <v>2664</v>
      </c>
      <c r="H178" s="289" t="s">
        <v>2664</v>
      </c>
      <c r="I178" s="289" t="s">
        <v>2664</v>
      </c>
      <c r="J178" s="289" t="s">
        <v>2664</v>
      </c>
      <c r="K178" s="289"/>
      <c r="L178" s="289" t="s">
        <v>2664</v>
      </c>
      <c r="M178" s="289" t="s">
        <v>2664</v>
      </c>
      <c r="N178" s="289" t="s">
        <v>2664</v>
      </c>
      <c r="O178" s="289" t="s">
        <v>2664</v>
      </c>
      <c r="P178" s="289"/>
      <c r="Q178" s="289"/>
      <c r="R178" s="289"/>
      <c r="S178" s="289" t="s">
        <v>2664</v>
      </c>
      <c r="T178" s="289"/>
      <c r="U178" s="289"/>
      <c r="V178" s="289" t="s">
        <v>2664</v>
      </c>
      <c r="W178" s="289"/>
      <c r="X178" s="289" t="s">
        <v>2664</v>
      </c>
      <c r="Y178" s="289"/>
      <c r="Z178" s="289" t="s">
        <v>2664</v>
      </c>
      <c r="AA178" s="289"/>
      <c r="AB178" s="289"/>
      <c r="AC178" s="289" t="s">
        <v>2664</v>
      </c>
      <c r="AD178" s="289" t="s">
        <v>2664</v>
      </c>
      <c r="AE178" s="289"/>
      <c r="AF178" s="289"/>
      <c r="AG178" s="289" t="s">
        <v>2664</v>
      </c>
      <c r="AH178" s="289" t="s">
        <v>2664</v>
      </c>
      <c r="AI178" s="289" t="s">
        <v>2664</v>
      </c>
      <c r="AJ178" s="289"/>
      <c r="AK178" s="289"/>
      <c r="AL178" s="289"/>
      <c r="AM178" s="289"/>
      <c r="AN178" s="289"/>
      <c r="AO178" s="289"/>
      <c r="AP178" s="288"/>
      <c r="AQ178" s="287"/>
      <c r="AR178" s="287"/>
      <c r="AS178" s="287"/>
      <c r="AT178" s="287"/>
      <c r="AU178" s="287"/>
      <c r="AV178" s="287"/>
      <c r="AW178" s="286" t="s">
        <v>2879</v>
      </c>
      <c r="AX178" s="285" t="str">
        <f t="shared" si="5"/>
        <v>https://www.r-ict-advisor.jp/prom/chiiki_adviser/R7_profile/146_2025_ad.pdf</v>
      </c>
      <c r="AY178" s="284" t="s">
        <v>2894</v>
      </c>
    </row>
    <row r="179" spans="1:51" s="283" customFormat="1" ht="41.5" customHeight="1">
      <c r="A179" s="295">
        <v>171</v>
      </c>
      <c r="B179" s="294"/>
      <c r="C179" s="293"/>
      <c r="D179" s="292" t="s">
        <v>3529</v>
      </c>
      <c r="E179" s="291" t="str">
        <f t="shared" si="4"/>
        <v>広岡　淳二</v>
      </c>
      <c r="F179" s="290" t="s">
        <v>3680</v>
      </c>
      <c r="G179" s="289" t="s">
        <v>2664</v>
      </c>
      <c r="H179" s="289" t="s">
        <v>2664</v>
      </c>
      <c r="I179" s="289" t="s">
        <v>2663</v>
      </c>
      <c r="J179" s="289" t="s">
        <v>2664</v>
      </c>
      <c r="K179" s="289" t="s">
        <v>2664</v>
      </c>
      <c r="L179" s="289" t="s">
        <v>2664</v>
      </c>
      <c r="M179" s="289" t="s">
        <v>2664</v>
      </c>
      <c r="N179" s="289" t="s">
        <v>2664</v>
      </c>
      <c r="O179" s="289" t="s">
        <v>2664</v>
      </c>
      <c r="P179" s="289" t="s">
        <v>2664</v>
      </c>
      <c r="Q179" s="289" t="s">
        <v>2664</v>
      </c>
      <c r="R179" s="289" t="s">
        <v>2664</v>
      </c>
      <c r="S179" s="289" t="s">
        <v>2664</v>
      </c>
      <c r="T179" s="289" t="s">
        <v>2663</v>
      </c>
      <c r="U179" s="289" t="s">
        <v>2663</v>
      </c>
      <c r="V179" s="289" t="s">
        <v>2663</v>
      </c>
      <c r="W179" s="289" t="s">
        <v>2663</v>
      </c>
      <c r="X179" s="289" t="s">
        <v>2664</v>
      </c>
      <c r="Y179" s="289" t="s">
        <v>2664</v>
      </c>
      <c r="Z179" s="289" t="s">
        <v>2664</v>
      </c>
      <c r="AA179" s="289" t="s">
        <v>2664</v>
      </c>
      <c r="AB179" s="289" t="s">
        <v>2664</v>
      </c>
      <c r="AC179" s="289" t="s">
        <v>2664</v>
      </c>
      <c r="AD179" s="289" t="s">
        <v>2663</v>
      </c>
      <c r="AE179" s="289" t="s">
        <v>2664</v>
      </c>
      <c r="AF179" s="289" t="s">
        <v>2663</v>
      </c>
      <c r="AG179" s="289" t="s">
        <v>2664</v>
      </c>
      <c r="AH179" s="289" t="s">
        <v>2664</v>
      </c>
      <c r="AI179" s="289" t="s">
        <v>2663</v>
      </c>
      <c r="AJ179" s="289" t="s">
        <v>2663</v>
      </c>
      <c r="AK179" s="289" t="s">
        <v>2663</v>
      </c>
      <c r="AL179" s="289" t="s">
        <v>2663</v>
      </c>
      <c r="AM179" s="289" t="s">
        <v>2663</v>
      </c>
      <c r="AN179" s="289" t="s">
        <v>2664</v>
      </c>
      <c r="AO179" s="289" t="s">
        <v>2664</v>
      </c>
      <c r="AP179" s="288"/>
      <c r="AQ179" s="287"/>
      <c r="AR179" s="287"/>
      <c r="AS179" s="287"/>
      <c r="AT179" s="287"/>
      <c r="AU179" s="287"/>
      <c r="AV179" s="287"/>
      <c r="AW179" s="286" t="s">
        <v>3469</v>
      </c>
      <c r="AX179" s="285" t="str">
        <f t="shared" si="5"/>
        <v>https://www.r-ict-advisor.jp/prom/chiiki_adviser/R7_profile/244_2025_ad.pdf</v>
      </c>
      <c r="AY179" s="284" t="s">
        <v>3497</v>
      </c>
    </row>
    <row r="180" spans="1:51" s="283" customFormat="1" ht="41.5" customHeight="1">
      <c r="A180" s="295">
        <v>172</v>
      </c>
      <c r="B180" s="294"/>
      <c r="C180" s="293"/>
      <c r="D180" s="292" t="s">
        <v>2877</v>
      </c>
      <c r="E180" s="291" t="str">
        <f t="shared" si="4"/>
        <v>廣川　聡美</v>
      </c>
      <c r="F180" s="290" t="s">
        <v>3681</v>
      </c>
      <c r="G180" s="289" t="s">
        <v>2664</v>
      </c>
      <c r="H180" s="289" t="s">
        <v>2664</v>
      </c>
      <c r="I180" s="289"/>
      <c r="J180" s="289" t="s">
        <v>2664</v>
      </c>
      <c r="K180" s="289"/>
      <c r="L180" s="289"/>
      <c r="M180" s="289" t="s">
        <v>2681</v>
      </c>
      <c r="N180" s="289"/>
      <c r="O180" s="289"/>
      <c r="P180" s="289"/>
      <c r="Q180" s="289"/>
      <c r="R180" s="289"/>
      <c r="S180" s="289"/>
      <c r="T180" s="289"/>
      <c r="U180" s="289"/>
      <c r="V180" s="289"/>
      <c r="W180" s="289"/>
      <c r="X180" s="289"/>
      <c r="Y180" s="289"/>
      <c r="Z180" s="289"/>
      <c r="AA180" s="289"/>
      <c r="AB180" s="289"/>
      <c r="AC180" s="289"/>
      <c r="AD180" s="289"/>
      <c r="AE180" s="289"/>
      <c r="AF180" s="289"/>
      <c r="AG180" s="289"/>
      <c r="AH180" s="289"/>
      <c r="AI180" s="289"/>
      <c r="AJ180" s="289"/>
      <c r="AK180" s="289" t="s">
        <v>2681</v>
      </c>
      <c r="AL180" s="289" t="s">
        <v>2681</v>
      </c>
      <c r="AM180" s="289"/>
      <c r="AN180" s="289"/>
      <c r="AO180" s="289"/>
      <c r="AP180" s="288"/>
      <c r="AQ180" s="287"/>
      <c r="AR180" s="287"/>
      <c r="AS180" s="287"/>
      <c r="AT180" s="287"/>
      <c r="AU180" s="287"/>
      <c r="AV180" s="287"/>
      <c r="AW180" s="286" t="s">
        <v>2876</v>
      </c>
      <c r="AX180" s="285" t="str">
        <f t="shared" si="5"/>
        <v>https://www.r-ict-advisor.jp/prom/chiiki_adviser/R7_profile/147_2025_ad.pdf</v>
      </c>
      <c r="AY180" s="284" t="s">
        <v>2890</v>
      </c>
    </row>
    <row r="181" spans="1:51" s="283" customFormat="1" ht="41.5" customHeight="1">
      <c r="A181" s="295">
        <v>173</v>
      </c>
      <c r="B181" s="294"/>
      <c r="C181" s="293"/>
      <c r="D181" s="292" t="s">
        <v>2874</v>
      </c>
      <c r="E181" s="291" t="str">
        <f t="shared" si="4"/>
        <v>福島　健一郎</v>
      </c>
      <c r="F181" s="290" t="s">
        <v>3682</v>
      </c>
      <c r="G181" s="289" t="s">
        <v>2664</v>
      </c>
      <c r="H181" s="289" t="s">
        <v>2664</v>
      </c>
      <c r="I181" s="289"/>
      <c r="J181" s="289" t="s">
        <v>2663</v>
      </c>
      <c r="K181" s="289" t="s">
        <v>2663</v>
      </c>
      <c r="L181" s="289" t="s">
        <v>2664</v>
      </c>
      <c r="M181" s="289" t="s">
        <v>2664</v>
      </c>
      <c r="N181" s="289" t="s">
        <v>2664</v>
      </c>
      <c r="O181" s="289" t="s">
        <v>2664</v>
      </c>
      <c r="P181" s="289"/>
      <c r="Q181" s="289" t="s">
        <v>2664</v>
      </c>
      <c r="R181" s="289"/>
      <c r="S181" s="289" t="s">
        <v>2664</v>
      </c>
      <c r="T181" s="289"/>
      <c r="U181" s="289"/>
      <c r="V181" s="289" t="s">
        <v>2664</v>
      </c>
      <c r="W181" s="289" t="s">
        <v>2664</v>
      </c>
      <c r="X181" s="289" t="s">
        <v>2664</v>
      </c>
      <c r="Y181" s="289" t="s">
        <v>2664</v>
      </c>
      <c r="Z181" s="289" t="s">
        <v>2664</v>
      </c>
      <c r="AA181" s="289"/>
      <c r="AB181" s="289"/>
      <c r="AC181" s="289" t="s">
        <v>2664</v>
      </c>
      <c r="AD181" s="289" t="s">
        <v>2664</v>
      </c>
      <c r="AE181" s="289" t="s">
        <v>2664</v>
      </c>
      <c r="AF181" s="289" t="s">
        <v>2663</v>
      </c>
      <c r="AG181" s="289" t="s">
        <v>2664</v>
      </c>
      <c r="AH181" s="289" t="s">
        <v>2663</v>
      </c>
      <c r="AI181" s="289"/>
      <c r="AJ181" s="289"/>
      <c r="AK181" s="289" t="s">
        <v>2664</v>
      </c>
      <c r="AL181" s="289"/>
      <c r="AM181" s="289"/>
      <c r="AN181" s="289"/>
      <c r="AO181" s="289" t="s">
        <v>2664</v>
      </c>
      <c r="AP181" s="288"/>
      <c r="AQ181" s="287"/>
      <c r="AR181" s="287"/>
      <c r="AS181" s="287"/>
      <c r="AT181" s="287"/>
      <c r="AU181" s="287"/>
      <c r="AV181" s="287"/>
      <c r="AW181" s="286" t="s">
        <v>2873</v>
      </c>
      <c r="AX181" s="285" t="str">
        <f t="shared" si="5"/>
        <v>https://www.r-ict-advisor.jp/prom/chiiki_adviser/R7_profile/148_2025_ad.pdf</v>
      </c>
      <c r="AY181" s="284" t="s">
        <v>2887</v>
      </c>
    </row>
    <row r="182" spans="1:51" s="283" customFormat="1" ht="41.5" customHeight="1">
      <c r="A182" s="295">
        <v>174</v>
      </c>
      <c r="B182" s="294"/>
      <c r="C182" s="293"/>
      <c r="D182" s="292" t="s">
        <v>2871</v>
      </c>
      <c r="E182" s="291" t="str">
        <f t="shared" si="4"/>
        <v>福田　浩一</v>
      </c>
      <c r="F182" s="290" t="s">
        <v>3683</v>
      </c>
      <c r="G182" s="289" t="s">
        <v>2664</v>
      </c>
      <c r="H182" s="289" t="s">
        <v>2664</v>
      </c>
      <c r="I182" s="289"/>
      <c r="J182" s="289" t="s">
        <v>2664</v>
      </c>
      <c r="K182" s="289"/>
      <c r="L182" s="289"/>
      <c r="M182" s="289"/>
      <c r="N182" s="289" t="s">
        <v>2664</v>
      </c>
      <c r="O182" s="289" t="s">
        <v>2664</v>
      </c>
      <c r="P182" s="289"/>
      <c r="Q182" s="289"/>
      <c r="R182" s="289"/>
      <c r="S182" s="289"/>
      <c r="T182" s="289"/>
      <c r="U182" s="289"/>
      <c r="V182" s="289" t="s">
        <v>2664</v>
      </c>
      <c r="W182" s="289"/>
      <c r="X182" s="289"/>
      <c r="Y182" s="289"/>
      <c r="Z182" s="289"/>
      <c r="AA182" s="289"/>
      <c r="AB182" s="289" t="s">
        <v>2664</v>
      </c>
      <c r="AC182" s="289"/>
      <c r="AD182" s="289" t="s">
        <v>2664</v>
      </c>
      <c r="AE182" s="289"/>
      <c r="AF182" s="289"/>
      <c r="AG182" s="289"/>
      <c r="AH182" s="289"/>
      <c r="AI182" s="289"/>
      <c r="AJ182" s="289"/>
      <c r="AK182" s="289"/>
      <c r="AL182" s="289"/>
      <c r="AM182" s="289"/>
      <c r="AN182" s="289"/>
      <c r="AO182" s="289"/>
      <c r="AP182" s="288"/>
      <c r="AQ182" s="287"/>
      <c r="AR182" s="287"/>
      <c r="AS182" s="287"/>
      <c r="AT182" s="287"/>
      <c r="AU182" s="287"/>
      <c r="AV182" s="287"/>
      <c r="AW182" s="286" t="s">
        <v>2870</v>
      </c>
      <c r="AX182" s="285" t="str">
        <f t="shared" si="5"/>
        <v>https://www.r-ict-advisor.jp/prom/chiiki_adviser/R7_profile/149_2025_ad.pdf</v>
      </c>
      <c r="AY182" s="284" t="s">
        <v>2884</v>
      </c>
    </row>
    <row r="183" spans="1:51" s="283" customFormat="1" ht="41.5" customHeight="1">
      <c r="A183" s="295">
        <v>175</v>
      </c>
      <c r="B183" s="294"/>
      <c r="C183" s="293"/>
      <c r="D183" s="292" t="s">
        <v>2868</v>
      </c>
      <c r="E183" s="291" t="str">
        <f t="shared" si="4"/>
        <v>福野　泰介</v>
      </c>
      <c r="F183" s="290" t="s">
        <v>3684</v>
      </c>
      <c r="G183" s="289" t="s">
        <v>2664</v>
      </c>
      <c r="H183" s="289" t="s">
        <v>2664</v>
      </c>
      <c r="I183" s="289"/>
      <c r="J183" s="289" t="s">
        <v>2663</v>
      </c>
      <c r="K183" s="289" t="s">
        <v>2663</v>
      </c>
      <c r="L183" s="289" t="s">
        <v>2664</v>
      </c>
      <c r="M183" s="289" t="s">
        <v>2663</v>
      </c>
      <c r="N183" s="289" t="s">
        <v>2664</v>
      </c>
      <c r="O183" s="289" t="s">
        <v>2664</v>
      </c>
      <c r="P183" s="289" t="s">
        <v>2663</v>
      </c>
      <c r="Q183" s="289" t="s">
        <v>2664</v>
      </c>
      <c r="R183" s="289" t="s">
        <v>2663</v>
      </c>
      <c r="S183" s="289" t="s">
        <v>2663</v>
      </c>
      <c r="T183" s="289"/>
      <c r="U183" s="289"/>
      <c r="V183" s="289" t="s">
        <v>2664</v>
      </c>
      <c r="W183" s="289" t="s">
        <v>2663</v>
      </c>
      <c r="X183" s="289" t="s">
        <v>2663</v>
      </c>
      <c r="Y183" s="289" t="s">
        <v>2663</v>
      </c>
      <c r="Z183" s="289" t="s">
        <v>2663</v>
      </c>
      <c r="AA183" s="289" t="s">
        <v>2663</v>
      </c>
      <c r="AB183" s="289" t="s">
        <v>2663</v>
      </c>
      <c r="AC183" s="289" t="s">
        <v>2663</v>
      </c>
      <c r="AD183" s="289" t="s">
        <v>2664</v>
      </c>
      <c r="AE183" s="289" t="s">
        <v>2664</v>
      </c>
      <c r="AF183" s="289" t="s">
        <v>2663</v>
      </c>
      <c r="AG183" s="289" t="s">
        <v>2664</v>
      </c>
      <c r="AH183" s="289" t="s">
        <v>2664</v>
      </c>
      <c r="AI183" s="289"/>
      <c r="AJ183" s="289" t="s">
        <v>2663</v>
      </c>
      <c r="AK183" s="289" t="s">
        <v>2663</v>
      </c>
      <c r="AL183" s="289" t="s">
        <v>2663</v>
      </c>
      <c r="AM183" s="289" t="s">
        <v>2663</v>
      </c>
      <c r="AN183" s="289" t="s">
        <v>2663</v>
      </c>
      <c r="AO183" s="289" t="s">
        <v>2663</v>
      </c>
      <c r="AP183" s="288"/>
      <c r="AQ183" s="287"/>
      <c r="AR183" s="287"/>
      <c r="AS183" s="287"/>
      <c r="AT183" s="287"/>
      <c r="AU183" s="287"/>
      <c r="AV183" s="287"/>
      <c r="AW183" s="286" t="s">
        <v>2867</v>
      </c>
      <c r="AX183" s="285" t="str">
        <f t="shared" si="5"/>
        <v>https://www.r-ict-advisor.jp/prom/chiiki_adviser/R7_profile/150_2025_ad.pdf</v>
      </c>
      <c r="AY183" s="284" t="s">
        <v>2881</v>
      </c>
    </row>
    <row r="184" spans="1:51" s="283" customFormat="1" ht="41.5" customHeight="1">
      <c r="A184" s="295">
        <v>176</v>
      </c>
      <c r="B184" s="294"/>
      <c r="C184" s="293"/>
      <c r="D184" s="292" t="s">
        <v>2865</v>
      </c>
      <c r="E184" s="291" t="str">
        <f t="shared" si="4"/>
        <v>福本　昌弘</v>
      </c>
      <c r="F184" s="290" t="s">
        <v>3685</v>
      </c>
      <c r="G184" s="289" t="s">
        <v>2663</v>
      </c>
      <c r="H184" s="289" t="s">
        <v>2664</v>
      </c>
      <c r="I184" s="289"/>
      <c r="J184" s="289"/>
      <c r="K184" s="289"/>
      <c r="L184" s="289" t="s">
        <v>2663</v>
      </c>
      <c r="M184" s="289"/>
      <c r="N184" s="289" t="s">
        <v>2663</v>
      </c>
      <c r="O184" s="289" t="s">
        <v>2663</v>
      </c>
      <c r="P184" s="289" t="s">
        <v>2664</v>
      </c>
      <c r="Q184" s="289" t="s">
        <v>2663</v>
      </c>
      <c r="R184" s="289" t="s">
        <v>2663</v>
      </c>
      <c r="S184" s="289" t="s">
        <v>2663</v>
      </c>
      <c r="T184" s="289" t="s">
        <v>2663</v>
      </c>
      <c r="U184" s="289"/>
      <c r="V184" s="289" t="s">
        <v>2663</v>
      </c>
      <c r="W184" s="289" t="s">
        <v>2663</v>
      </c>
      <c r="X184" s="289"/>
      <c r="Y184" s="289"/>
      <c r="Z184" s="289" t="s">
        <v>2663</v>
      </c>
      <c r="AA184" s="289" t="s">
        <v>2663</v>
      </c>
      <c r="AB184" s="289" t="s">
        <v>2664</v>
      </c>
      <c r="AC184" s="289"/>
      <c r="AD184" s="289"/>
      <c r="AE184" s="289"/>
      <c r="AF184" s="289" t="s">
        <v>2663</v>
      </c>
      <c r="AG184" s="289" t="s">
        <v>2663</v>
      </c>
      <c r="AH184" s="289" t="s">
        <v>2663</v>
      </c>
      <c r="AI184" s="289"/>
      <c r="AJ184" s="289" t="s">
        <v>2663</v>
      </c>
      <c r="AK184" s="289" t="s">
        <v>2663</v>
      </c>
      <c r="AL184" s="289" t="s">
        <v>2663</v>
      </c>
      <c r="AM184" s="289" t="s">
        <v>2664</v>
      </c>
      <c r="AN184" s="289" t="s">
        <v>2663</v>
      </c>
      <c r="AO184" s="289" t="s">
        <v>2663</v>
      </c>
      <c r="AP184" s="288"/>
      <c r="AQ184" s="287"/>
      <c r="AR184" s="287"/>
      <c r="AS184" s="287"/>
      <c r="AT184" s="287"/>
      <c r="AU184" s="287"/>
      <c r="AV184" s="287"/>
      <c r="AW184" s="286" t="s">
        <v>2864</v>
      </c>
      <c r="AX184" s="285" t="str">
        <f t="shared" si="5"/>
        <v>https://www.r-ict-advisor.jp/prom/chiiki_adviser/R7_profile/151_2025_ad.pdf</v>
      </c>
      <c r="AY184" s="284" t="s">
        <v>2878</v>
      </c>
    </row>
    <row r="185" spans="1:51" s="283" customFormat="1" ht="41.5" customHeight="1">
      <c r="A185" s="295">
        <v>177</v>
      </c>
      <c r="B185" s="294"/>
      <c r="C185" s="293"/>
      <c r="D185" s="292" t="s">
        <v>2862</v>
      </c>
      <c r="E185" s="291" t="str">
        <f t="shared" si="4"/>
        <v>藤井　智史</v>
      </c>
      <c r="F185" s="290" t="s">
        <v>3686</v>
      </c>
      <c r="G185" s="289"/>
      <c r="H185" s="289"/>
      <c r="I185" s="289"/>
      <c r="J185" s="289"/>
      <c r="K185" s="289"/>
      <c r="L185" s="289"/>
      <c r="M185" s="289"/>
      <c r="N185" s="289"/>
      <c r="O185" s="289"/>
      <c r="P185" s="289" t="s">
        <v>2663</v>
      </c>
      <c r="Q185" s="289"/>
      <c r="R185" s="289"/>
      <c r="S185" s="289"/>
      <c r="T185" s="289"/>
      <c r="U185" s="289"/>
      <c r="V185" s="289"/>
      <c r="W185" s="289"/>
      <c r="X185" s="289"/>
      <c r="Y185" s="289"/>
      <c r="Z185" s="289"/>
      <c r="AA185" s="289"/>
      <c r="AB185" s="289" t="s">
        <v>2664</v>
      </c>
      <c r="AC185" s="289" t="s">
        <v>2663</v>
      </c>
      <c r="AD185" s="289"/>
      <c r="AE185" s="289"/>
      <c r="AF185" s="289"/>
      <c r="AG185" s="289"/>
      <c r="AH185" s="289"/>
      <c r="AI185" s="289"/>
      <c r="AJ185" s="289"/>
      <c r="AK185" s="289"/>
      <c r="AL185" s="289"/>
      <c r="AM185" s="289"/>
      <c r="AN185" s="289"/>
      <c r="AO185" s="289"/>
      <c r="AP185" s="288"/>
      <c r="AQ185" s="287"/>
      <c r="AR185" s="287"/>
      <c r="AS185" s="287"/>
      <c r="AT185" s="287"/>
      <c r="AU185" s="287"/>
      <c r="AV185" s="287"/>
      <c r="AW185" s="286" t="s">
        <v>2861</v>
      </c>
      <c r="AX185" s="285" t="str">
        <f t="shared" si="5"/>
        <v>https://www.r-ict-advisor.jp/prom/chiiki_adviser/R7_profile/152_2025_ad.pdf</v>
      </c>
      <c r="AY185" s="284" t="s">
        <v>2875</v>
      </c>
    </row>
    <row r="186" spans="1:51" s="283" customFormat="1" ht="41.5" customHeight="1">
      <c r="A186" s="295">
        <v>178</v>
      </c>
      <c r="B186" s="294"/>
      <c r="C186" s="293"/>
      <c r="D186" s="292" t="s">
        <v>2859</v>
      </c>
      <c r="E186" s="291" t="str">
        <f t="shared" si="4"/>
        <v>藤井　靖史</v>
      </c>
      <c r="F186" s="290" t="s">
        <v>3687</v>
      </c>
      <c r="G186" s="289" t="s">
        <v>2664</v>
      </c>
      <c r="H186" s="289" t="s">
        <v>2664</v>
      </c>
      <c r="I186" s="289"/>
      <c r="J186" s="289" t="s">
        <v>2664</v>
      </c>
      <c r="K186" s="289" t="s">
        <v>2663</v>
      </c>
      <c r="L186" s="289" t="s">
        <v>2663</v>
      </c>
      <c r="M186" s="289" t="s">
        <v>2663</v>
      </c>
      <c r="N186" s="289" t="s">
        <v>2663</v>
      </c>
      <c r="O186" s="289" t="s">
        <v>2663</v>
      </c>
      <c r="P186" s="289"/>
      <c r="Q186" s="289" t="s">
        <v>2663</v>
      </c>
      <c r="R186" s="289"/>
      <c r="S186" s="289"/>
      <c r="T186" s="289"/>
      <c r="U186" s="289"/>
      <c r="V186" s="289"/>
      <c r="W186" s="289"/>
      <c r="X186" s="289" t="s">
        <v>2663</v>
      </c>
      <c r="Y186" s="289" t="s">
        <v>2663</v>
      </c>
      <c r="Z186" s="289" t="s">
        <v>2663</v>
      </c>
      <c r="AA186" s="289" t="s">
        <v>2663</v>
      </c>
      <c r="AB186" s="289" t="s">
        <v>2663</v>
      </c>
      <c r="AC186" s="289" t="s">
        <v>2664</v>
      </c>
      <c r="AD186" s="289" t="s">
        <v>2664</v>
      </c>
      <c r="AE186" s="289"/>
      <c r="AF186" s="289"/>
      <c r="AG186" s="289" t="s">
        <v>2664</v>
      </c>
      <c r="AH186" s="289"/>
      <c r="AI186" s="289"/>
      <c r="AJ186" s="289"/>
      <c r="AK186" s="289"/>
      <c r="AL186" s="289"/>
      <c r="AM186" s="289"/>
      <c r="AN186" s="289"/>
      <c r="AO186" s="289" t="s">
        <v>2663</v>
      </c>
      <c r="AP186" s="288"/>
      <c r="AQ186" s="287"/>
      <c r="AR186" s="287"/>
      <c r="AS186" s="287"/>
      <c r="AT186" s="287"/>
      <c r="AU186" s="287"/>
      <c r="AV186" s="287"/>
      <c r="AW186" s="286" t="s">
        <v>2858</v>
      </c>
      <c r="AX186" s="285" t="str">
        <f t="shared" si="5"/>
        <v>https://www.r-ict-advisor.jp/prom/chiiki_adviser/R7_profile/153_2025_ad.pdf</v>
      </c>
      <c r="AY186" s="284" t="s">
        <v>2872</v>
      </c>
    </row>
    <row r="187" spans="1:51" s="283" customFormat="1" ht="41.5" customHeight="1">
      <c r="A187" s="295">
        <v>179</v>
      </c>
      <c r="B187" s="294"/>
      <c r="C187" s="293"/>
      <c r="D187" s="292" t="s">
        <v>2856</v>
      </c>
      <c r="E187" s="291" t="str">
        <f t="shared" si="4"/>
        <v>藤村　裕一</v>
      </c>
      <c r="F187" s="290" t="s">
        <v>3688</v>
      </c>
      <c r="G187" s="289"/>
      <c r="H187" s="289"/>
      <c r="I187" s="289"/>
      <c r="J187" s="289" t="s">
        <v>2664</v>
      </c>
      <c r="K187" s="289"/>
      <c r="L187" s="289"/>
      <c r="M187" s="289"/>
      <c r="N187" s="289"/>
      <c r="O187" s="289" t="s">
        <v>2664</v>
      </c>
      <c r="P187" s="289"/>
      <c r="Q187" s="289"/>
      <c r="R187" s="289"/>
      <c r="S187" s="289"/>
      <c r="T187" s="289"/>
      <c r="U187" s="289"/>
      <c r="V187" s="289" t="s">
        <v>2664</v>
      </c>
      <c r="W187" s="289"/>
      <c r="X187" s="289"/>
      <c r="Y187" s="289"/>
      <c r="Z187" s="289"/>
      <c r="AA187" s="289"/>
      <c r="AB187" s="289"/>
      <c r="AC187" s="289"/>
      <c r="AD187" s="289"/>
      <c r="AE187" s="289"/>
      <c r="AF187" s="289"/>
      <c r="AG187" s="289"/>
      <c r="AH187" s="289"/>
      <c r="AI187" s="289"/>
      <c r="AJ187" s="289"/>
      <c r="AK187" s="289"/>
      <c r="AL187" s="289"/>
      <c r="AM187" s="289"/>
      <c r="AN187" s="289"/>
      <c r="AO187" s="289"/>
      <c r="AP187" s="288"/>
      <c r="AQ187" s="287"/>
      <c r="AR187" s="287"/>
      <c r="AS187" s="287"/>
      <c r="AT187" s="287"/>
      <c r="AU187" s="287"/>
      <c r="AV187" s="287"/>
      <c r="AW187" s="286" t="s">
        <v>2855</v>
      </c>
      <c r="AX187" s="285" t="str">
        <f t="shared" si="5"/>
        <v>https://www.r-ict-advisor.jp/prom/chiiki_adviser/R7_profile/154_2025_ad.pdf</v>
      </c>
      <c r="AY187" s="284" t="s">
        <v>2869</v>
      </c>
    </row>
    <row r="188" spans="1:51" s="283" customFormat="1" ht="41.5" customHeight="1">
      <c r="A188" s="295">
        <v>180</v>
      </c>
      <c r="B188" s="294"/>
      <c r="C188" s="293"/>
      <c r="D188" s="292" t="s">
        <v>2853</v>
      </c>
      <c r="E188" s="291" t="str">
        <f t="shared" si="4"/>
        <v>武城　文明</v>
      </c>
      <c r="F188" s="290" t="s">
        <v>3689</v>
      </c>
      <c r="G188" s="289" t="s">
        <v>2664</v>
      </c>
      <c r="H188" s="289" t="s">
        <v>2664</v>
      </c>
      <c r="I188" s="289" t="s">
        <v>2664</v>
      </c>
      <c r="J188" s="289" t="s">
        <v>2664</v>
      </c>
      <c r="K188" s="289" t="s">
        <v>2664</v>
      </c>
      <c r="L188" s="289" t="s">
        <v>2663</v>
      </c>
      <c r="M188" s="289" t="s">
        <v>2663</v>
      </c>
      <c r="N188" s="289" t="s">
        <v>2663</v>
      </c>
      <c r="O188" s="289" t="s">
        <v>2663</v>
      </c>
      <c r="P188" s="289" t="s">
        <v>2663</v>
      </c>
      <c r="Q188" s="289" t="s">
        <v>2663</v>
      </c>
      <c r="R188" s="289" t="s">
        <v>2663</v>
      </c>
      <c r="S188" s="289" t="s">
        <v>2664</v>
      </c>
      <c r="T188" s="289" t="s">
        <v>2664</v>
      </c>
      <c r="U188" s="289" t="s">
        <v>2663</v>
      </c>
      <c r="V188" s="289" t="s">
        <v>2664</v>
      </c>
      <c r="W188" s="289" t="s">
        <v>2663</v>
      </c>
      <c r="X188" s="289" t="s">
        <v>2663</v>
      </c>
      <c r="Y188" s="289" t="s">
        <v>2663</v>
      </c>
      <c r="Z188" s="289" t="s">
        <v>2664</v>
      </c>
      <c r="AA188" s="289" t="s">
        <v>2664</v>
      </c>
      <c r="AB188" s="289" t="s">
        <v>2663</v>
      </c>
      <c r="AC188" s="289" t="s">
        <v>2663</v>
      </c>
      <c r="AD188" s="289" t="s">
        <v>2663</v>
      </c>
      <c r="AE188" s="289" t="s">
        <v>2663</v>
      </c>
      <c r="AF188" s="289" t="s">
        <v>2664</v>
      </c>
      <c r="AG188" s="289" t="s">
        <v>2664</v>
      </c>
      <c r="AH188" s="289" t="s">
        <v>2664</v>
      </c>
      <c r="AI188" s="289"/>
      <c r="AJ188" s="289" t="s">
        <v>2664</v>
      </c>
      <c r="AK188" s="289" t="s">
        <v>2664</v>
      </c>
      <c r="AL188" s="289" t="s">
        <v>2664</v>
      </c>
      <c r="AM188" s="289" t="s">
        <v>2664</v>
      </c>
      <c r="AN188" s="289" t="s">
        <v>2664</v>
      </c>
      <c r="AO188" s="289" t="s">
        <v>2663</v>
      </c>
      <c r="AP188" s="288"/>
      <c r="AQ188" s="287"/>
      <c r="AR188" s="287"/>
      <c r="AS188" s="287"/>
      <c r="AT188" s="287"/>
      <c r="AU188" s="287"/>
      <c r="AV188" s="287"/>
      <c r="AW188" s="286" t="s">
        <v>2852</v>
      </c>
      <c r="AX188" s="285" t="str">
        <f t="shared" si="5"/>
        <v>https://www.r-ict-advisor.jp/prom/chiiki_adviser/R7_profile/155_2025_ad.pdf</v>
      </c>
      <c r="AY188" s="284" t="s">
        <v>2866</v>
      </c>
    </row>
    <row r="189" spans="1:51" s="283" customFormat="1" ht="41.5" customHeight="1">
      <c r="A189" s="295">
        <v>181</v>
      </c>
      <c r="B189" s="294"/>
      <c r="C189" s="293"/>
      <c r="D189" s="292" t="s">
        <v>2850</v>
      </c>
      <c r="E189" s="291" t="str">
        <f t="shared" si="4"/>
        <v>古川　泰人</v>
      </c>
      <c r="F189" s="290" t="s">
        <v>3690</v>
      </c>
      <c r="G189" s="289" t="s">
        <v>2663</v>
      </c>
      <c r="H189" s="289" t="s">
        <v>2663</v>
      </c>
      <c r="I189" s="289" t="s">
        <v>2663</v>
      </c>
      <c r="J189" s="289"/>
      <c r="K189" s="289" t="s">
        <v>2663</v>
      </c>
      <c r="L189" s="289" t="s">
        <v>2664</v>
      </c>
      <c r="M189" s="289" t="s">
        <v>2681</v>
      </c>
      <c r="N189" s="289" t="s">
        <v>2663</v>
      </c>
      <c r="O189" s="289" t="s">
        <v>2663</v>
      </c>
      <c r="P189" s="289"/>
      <c r="Q189" s="289"/>
      <c r="R189" s="289"/>
      <c r="S189" s="289" t="s">
        <v>2663</v>
      </c>
      <c r="T189" s="289"/>
      <c r="U189" s="289"/>
      <c r="V189" s="289"/>
      <c r="W189" s="289" t="s">
        <v>2663</v>
      </c>
      <c r="X189" s="289"/>
      <c r="Y189" s="289"/>
      <c r="Z189" s="289" t="s">
        <v>2663</v>
      </c>
      <c r="AA189" s="289"/>
      <c r="AB189" s="289"/>
      <c r="AC189" s="289"/>
      <c r="AD189" s="289" t="s">
        <v>2663</v>
      </c>
      <c r="AE189" s="289" t="s">
        <v>2663</v>
      </c>
      <c r="AF189" s="289"/>
      <c r="AG189" s="289"/>
      <c r="AH189" s="289"/>
      <c r="AI189" s="289"/>
      <c r="AJ189" s="289"/>
      <c r="AK189" s="289"/>
      <c r="AL189" s="289"/>
      <c r="AM189" s="289"/>
      <c r="AN189" s="289"/>
      <c r="AO189" s="289" t="s">
        <v>2664</v>
      </c>
      <c r="AP189" s="288"/>
      <c r="AQ189" s="287"/>
      <c r="AR189" s="287"/>
      <c r="AS189" s="287"/>
      <c r="AT189" s="287"/>
      <c r="AU189" s="287"/>
      <c r="AV189" s="287"/>
      <c r="AW189" s="286" t="s">
        <v>2849</v>
      </c>
      <c r="AX189" s="285" t="str">
        <f t="shared" si="5"/>
        <v>https://www.r-ict-advisor.jp/prom/chiiki_adviser/R7_profile/156_2025_ad.pdf</v>
      </c>
      <c r="AY189" s="284" t="s">
        <v>2863</v>
      </c>
    </row>
    <row r="190" spans="1:51" s="283" customFormat="1" ht="41.5" customHeight="1">
      <c r="A190" s="295">
        <v>182</v>
      </c>
      <c r="B190" s="294"/>
      <c r="C190" s="293"/>
      <c r="D190" s="292" t="s">
        <v>2847</v>
      </c>
      <c r="E190" s="291" t="str">
        <f t="shared" si="4"/>
        <v>古屋　弘</v>
      </c>
      <c r="F190" s="290" t="s">
        <v>3691</v>
      </c>
      <c r="G190" s="289"/>
      <c r="H190" s="289"/>
      <c r="I190" s="289"/>
      <c r="J190" s="289" t="s">
        <v>2663</v>
      </c>
      <c r="K190" s="289"/>
      <c r="L190" s="289" t="s">
        <v>2663</v>
      </c>
      <c r="M190" s="289"/>
      <c r="N190" s="289" t="s">
        <v>2663</v>
      </c>
      <c r="O190" s="289" t="s">
        <v>2663</v>
      </c>
      <c r="P190" s="289" t="s">
        <v>2663</v>
      </c>
      <c r="Q190" s="289"/>
      <c r="R190" s="289" t="s">
        <v>2663</v>
      </c>
      <c r="S190" s="289" t="s">
        <v>2664</v>
      </c>
      <c r="T190" s="289"/>
      <c r="U190" s="289"/>
      <c r="V190" s="289"/>
      <c r="W190" s="289"/>
      <c r="X190" s="289"/>
      <c r="Y190" s="289"/>
      <c r="Z190" s="289"/>
      <c r="AA190" s="289"/>
      <c r="AB190" s="289"/>
      <c r="AC190" s="289"/>
      <c r="AD190" s="289"/>
      <c r="AE190" s="289"/>
      <c r="AF190" s="289"/>
      <c r="AG190" s="289" t="s">
        <v>2664</v>
      </c>
      <c r="AH190" s="289"/>
      <c r="AI190" s="289"/>
      <c r="AJ190" s="289"/>
      <c r="AK190" s="289"/>
      <c r="AL190" s="289"/>
      <c r="AM190" s="289"/>
      <c r="AN190" s="289"/>
      <c r="AO190" s="289"/>
      <c r="AP190" s="288"/>
      <c r="AQ190" s="287"/>
      <c r="AR190" s="287"/>
      <c r="AS190" s="287"/>
      <c r="AT190" s="287"/>
      <c r="AU190" s="287"/>
      <c r="AV190" s="287"/>
      <c r="AW190" s="286" t="s">
        <v>2846</v>
      </c>
      <c r="AX190" s="285" t="str">
        <f t="shared" si="5"/>
        <v>https://www.r-ict-advisor.jp/prom/chiiki_adviser/R7_profile/157_2025_ad.pdf</v>
      </c>
      <c r="AY190" s="284" t="s">
        <v>2860</v>
      </c>
    </row>
    <row r="191" spans="1:51" s="283" customFormat="1" ht="41.5" customHeight="1">
      <c r="A191" s="295">
        <v>183</v>
      </c>
      <c r="B191" s="294"/>
      <c r="C191" s="293"/>
      <c r="D191" s="292" t="s">
        <v>2844</v>
      </c>
      <c r="E191" s="291" t="str">
        <f t="shared" si="4"/>
        <v>不破　泰</v>
      </c>
      <c r="F191" s="290" t="s">
        <v>3692</v>
      </c>
      <c r="G191" s="289"/>
      <c r="H191" s="289" t="s">
        <v>2681</v>
      </c>
      <c r="I191" s="289" t="s">
        <v>2663</v>
      </c>
      <c r="J191" s="289" t="s">
        <v>2663</v>
      </c>
      <c r="K191" s="289"/>
      <c r="L191" s="289" t="s">
        <v>2663</v>
      </c>
      <c r="M191" s="289"/>
      <c r="N191" s="289"/>
      <c r="O191" s="289"/>
      <c r="P191" s="289" t="s">
        <v>2664</v>
      </c>
      <c r="Q191" s="289"/>
      <c r="R191" s="289" t="s">
        <v>2663</v>
      </c>
      <c r="S191" s="289" t="s">
        <v>2664</v>
      </c>
      <c r="T191" s="289" t="s">
        <v>2663</v>
      </c>
      <c r="U191" s="289"/>
      <c r="V191" s="289" t="s">
        <v>2664</v>
      </c>
      <c r="W191" s="289"/>
      <c r="X191" s="289"/>
      <c r="Y191" s="289"/>
      <c r="Z191" s="289"/>
      <c r="AA191" s="289"/>
      <c r="AB191" s="289"/>
      <c r="AC191" s="289"/>
      <c r="AD191" s="289"/>
      <c r="AE191" s="289"/>
      <c r="AF191" s="289" t="s">
        <v>2663</v>
      </c>
      <c r="AG191" s="289" t="s">
        <v>2664</v>
      </c>
      <c r="AH191" s="289"/>
      <c r="AI191" s="289"/>
      <c r="AJ191" s="289" t="s">
        <v>2663</v>
      </c>
      <c r="AK191" s="289" t="s">
        <v>2663</v>
      </c>
      <c r="AL191" s="289" t="s">
        <v>2681</v>
      </c>
      <c r="AM191" s="289"/>
      <c r="AN191" s="289" t="s">
        <v>2663</v>
      </c>
      <c r="AO191" s="289"/>
      <c r="AP191" s="288"/>
      <c r="AQ191" s="287"/>
      <c r="AR191" s="287"/>
      <c r="AS191" s="287"/>
      <c r="AT191" s="287"/>
      <c r="AU191" s="287"/>
      <c r="AV191" s="287"/>
      <c r="AW191" s="286" t="s">
        <v>2843</v>
      </c>
      <c r="AX191" s="285" t="str">
        <f t="shared" si="5"/>
        <v>https://www.r-ict-advisor.jp/prom/chiiki_adviser/R7_profile/158_2025_ad.pdf</v>
      </c>
      <c r="AY191" s="284" t="s">
        <v>2857</v>
      </c>
    </row>
    <row r="192" spans="1:51" s="283" customFormat="1" ht="41.5" customHeight="1">
      <c r="A192" s="295">
        <v>184</v>
      </c>
      <c r="B192" s="294"/>
      <c r="C192" s="293"/>
      <c r="D192" s="292" t="s">
        <v>3530</v>
      </c>
      <c r="E192" s="291" t="str">
        <f t="shared" si="4"/>
        <v>別所　正博</v>
      </c>
      <c r="F192" s="290" t="s">
        <v>3693</v>
      </c>
      <c r="G192" s="289"/>
      <c r="H192" s="289" t="s">
        <v>2664</v>
      </c>
      <c r="I192" s="289"/>
      <c r="J192" s="289"/>
      <c r="K192" s="289"/>
      <c r="L192" s="289" t="s">
        <v>2664</v>
      </c>
      <c r="M192" s="289"/>
      <c r="N192" s="289" t="s">
        <v>2664</v>
      </c>
      <c r="O192" s="289" t="s">
        <v>2664</v>
      </c>
      <c r="P192" s="289"/>
      <c r="Q192" s="289"/>
      <c r="R192" s="289"/>
      <c r="S192" s="289"/>
      <c r="T192" s="289"/>
      <c r="U192" s="289"/>
      <c r="V192" s="289" t="s">
        <v>2664</v>
      </c>
      <c r="W192" s="289"/>
      <c r="X192" s="289"/>
      <c r="Y192" s="289"/>
      <c r="Z192" s="289"/>
      <c r="AA192" s="289"/>
      <c r="AB192" s="289"/>
      <c r="AC192" s="289"/>
      <c r="AD192" s="289"/>
      <c r="AE192" s="289" t="s">
        <v>2663</v>
      </c>
      <c r="AF192" s="289"/>
      <c r="AG192" s="289" t="s">
        <v>2663</v>
      </c>
      <c r="AH192" s="289"/>
      <c r="AI192" s="289"/>
      <c r="AJ192" s="289"/>
      <c r="AK192" s="289"/>
      <c r="AL192" s="289"/>
      <c r="AM192" s="289"/>
      <c r="AN192" s="289"/>
      <c r="AO192" s="289"/>
      <c r="AP192" s="288"/>
      <c r="AQ192" s="287"/>
      <c r="AR192" s="287"/>
      <c r="AS192" s="287"/>
      <c r="AT192" s="287"/>
      <c r="AU192" s="287"/>
      <c r="AV192" s="287"/>
      <c r="AW192" s="286" t="s">
        <v>3470</v>
      </c>
      <c r="AX192" s="285" t="str">
        <f t="shared" si="5"/>
        <v>https://www.r-ict-advisor.jp/prom/chiiki_adviser/R7_profile/245_2025_ad.pdf</v>
      </c>
      <c r="AY192" s="284" t="s">
        <v>3498</v>
      </c>
    </row>
    <row r="193" spans="1:51" s="283" customFormat="1" ht="41.5" customHeight="1">
      <c r="A193" s="295">
        <v>185</v>
      </c>
      <c r="B193" s="294"/>
      <c r="C193" s="293"/>
      <c r="D193" s="292" t="s">
        <v>2841</v>
      </c>
      <c r="E193" s="291" t="str">
        <f t="shared" si="4"/>
        <v>干川　剛史</v>
      </c>
      <c r="F193" s="290" t="s">
        <v>3694</v>
      </c>
      <c r="G193" s="289"/>
      <c r="H193" s="289"/>
      <c r="I193" s="289"/>
      <c r="J193" s="289" t="s">
        <v>2663</v>
      </c>
      <c r="K193" s="289"/>
      <c r="L193" s="289"/>
      <c r="M193" s="289"/>
      <c r="N193" s="289"/>
      <c r="O193" s="289"/>
      <c r="P193" s="289"/>
      <c r="Q193" s="289"/>
      <c r="R193" s="289"/>
      <c r="S193" s="289" t="s">
        <v>2664</v>
      </c>
      <c r="T193" s="289"/>
      <c r="U193" s="289"/>
      <c r="V193" s="289"/>
      <c r="W193" s="289"/>
      <c r="X193" s="289"/>
      <c r="Y193" s="289"/>
      <c r="Z193" s="289"/>
      <c r="AA193" s="289"/>
      <c r="AB193" s="289"/>
      <c r="AC193" s="289"/>
      <c r="AD193" s="289"/>
      <c r="AE193" s="289"/>
      <c r="AF193" s="289"/>
      <c r="AG193" s="289"/>
      <c r="AH193" s="289"/>
      <c r="AI193" s="289"/>
      <c r="AJ193" s="289" t="s">
        <v>2663</v>
      </c>
      <c r="AK193" s="289"/>
      <c r="AL193" s="289"/>
      <c r="AM193" s="289"/>
      <c r="AN193" s="289"/>
      <c r="AO193" s="289"/>
      <c r="AP193" s="288"/>
      <c r="AQ193" s="287"/>
      <c r="AR193" s="287"/>
      <c r="AS193" s="287"/>
      <c r="AT193" s="287"/>
      <c r="AU193" s="287"/>
      <c r="AV193" s="287"/>
      <c r="AW193" s="286" t="s">
        <v>2840</v>
      </c>
      <c r="AX193" s="285" t="str">
        <f t="shared" si="5"/>
        <v>https://www.r-ict-advisor.jp/prom/chiiki_adviser/R7_profile/159_2025_ad.pdf</v>
      </c>
      <c r="AY193" s="284" t="s">
        <v>2854</v>
      </c>
    </row>
    <row r="194" spans="1:51" s="283" customFormat="1" ht="41.5" customHeight="1">
      <c r="A194" s="295">
        <v>186</v>
      </c>
      <c r="B194" s="294"/>
      <c r="C194" s="293"/>
      <c r="D194" s="292" t="s">
        <v>2838</v>
      </c>
      <c r="E194" s="291" t="str">
        <f t="shared" si="4"/>
        <v>星野　晃一郎</v>
      </c>
      <c r="F194" s="290" t="s">
        <v>3695</v>
      </c>
      <c r="G194" s="289"/>
      <c r="H194" s="289"/>
      <c r="I194" s="289"/>
      <c r="J194" s="289"/>
      <c r="K194" s="289" t="s">
        <v>2664</v>
      </c>
      <c r="L194" s="289"/>
      <c r="M194" s="289"/>
      <c r="N194" s="289"/>
      <c r="O194" s="289"/>
      <c r="P194" s="289"/>
      <c r="Q194" s="289" t="s">
        <v>2664</v>
      </c>
      <c r="R194" s="289"/>
      <c r="S194" s="289" t="s">
        <v>2664</v>
      </c>
      <c r="T194" s="289"/>
      <c r="U194" s="289"/>
      <c r="V194" s="289"/>
      <c r="W194" s="289"/>
      <c r="X194" s="289" t="s">
        <v>2664</v>
      </c>
      <c r="Y194" s="289" t="s">
        <v>2664</v>
      </c>
      <c r="Z194" s="289" t="s">
        <v>2664</v>
      </c>
      <c r="AA194" s="289"/>
      <c r="AB194" s="289"/>
      <c r="AC194" s="289" t="s">
        <v>2664</v>
      </c>
      <c r="AD194" s="289"/>
      <c r="AE194" s="289"/>
      <c r="AF194" s="289" t="s">
        <v>2664</v>
      </c>
      <c r="AG194" s="289" t="s">
        <v>2664</v>
      </c>
      <c r="AH194" s="289" t="s">
        <v>2664</v>
      </c>
      <c r="AI194" s="289"/>
      <c r="AJ194" s="289"/>
      <c r="AK194" s="289"/>
      <c r="AL194" s="289"/>
      <c r="AM194" s="289"/>
      <c r="AN194" s="289"/>
      <c r="AO194" s="289"/>
      <c r="AP194" s="288"/>
      <c r="AQ194" s="287"/>
      <c r="AR194" s="287"/>
      <c r="AS194" s="287"/>
      <c r="AT194" s="287"/>
      <c r="AU194" s="287"/>
      <c r="AV194" s="287"/>
      <c r="AW194" s="286" t="s">
        <v>2837</v>
      </c>
      <c r="AX194" s="285" t="str">
        <f t="shared" si="5"/>
        <v>https://www.r-ict-advisor.jp/prom/chiiki_adviser/R7_profile/160_2025_ad.pdf</v>
      </c>
      <c r="AY194" s="284" t="s">
        <v>2851</v>
      </c>
    </row>
    <row r="195" spans="1:51" s="283" customFormat="1" ht="41.5" customHeight="1">
      <c r="A195" s="295">
        <v>187</v>
      </c>
      <c r="B195" s="294"/>
      <c r="C195" s="293"/>
      <c r="D195" s="292" t="s">
        <v>2835</v>
      </c>
      <c r="E195" s="291" t="str">
        <f t="shared" si="4"/>
        <v>細川　哲星</v>
      </c>
      <c r="F195" s="290" t="s">
        <v>2834</v>
      </c>
      <c r="G195" s="289" t="s">
        <v>2664</v>
      </c>
      <c r="H195" s="289" t="s">
        <v>2664</v>
      </c>
      <c r="I195" s="289" t="s">
        <v>2664</v>
      </c>
      <c r="J195" s="289" t="s">
        <v>2664</v>
      </c>
      <c r="K195" s="289" t="s">
        <v>2664</v>
      </c>
      <c r="L195" s="289" t="s">
        <v>2681</v>
      </c>
      <c r="M195" s="289" t="s">
        <v>2681</v>
      </c>
      <c r="N195" s="289" t="s">
        <v>2664</v>
      </c>
      <c r="O195" s="289" t="s">
        <v>2664</v>
      </c>
      <c r="P195" s="289" t="s">
        <v>2681</v>
      </c>
      <c r="Q195" s="289" t="s">
        <v>2681</v>
      </c>
      <c r="R195" s="289" t="s">
        <v>2681</v>
      </c>
      <c r="S195" s="289" t="s">
        <v>2681</v>
      </c>
      <c r="T195" s="289" t="s">
        <v>2681</v>
      </c>
      <c r="U195" s="289" t="s">
        <v>2681</v>
      </c>
      <c r="V195" s="289" t="s">
        <v>2681</v>
      </c>
      <c r="W195" s="289" t="s">
        <v>2681</v>
      </c>
      <c r="X195" s="289" t="s">
        <v>2664</v>
      </c>
      <c r="Y195" s="289" t="s">
        <v>2664</v>
      </c>
      <c r="Z195" s="289" t="s">
        <v>2664</v>
      </c>
      <c r="AA195" s="289" t="s">
        <v>2681</v>
      </c>
      <c r="AB195" s="289" t="s">
        <v>2664</v>
      </c>
      <c r="AC195" s="289" t="s">
        <v>2664</v>
      </c>
      <c r="AD195" s="289" t="s">
        <v>2664</v>
      </c>
      <c r="AE195" s="289" t="s">
        <v>2664</v>
      </c>
      <c r="AF195" s="289" t="s">
        <v>2664</v>
      </c>
      <c r="AG195" s="289" t="s">
        <v>2664</v>
      </c>
      <c r="AH195" s="289" t="s">
        <v>2664</v>
      </c>
      <c r="AI195" s="289" t="s">
        <v>2664</v>
      </c>
      <c r="AJ195" s="289" t="s">
        <v>2681</v>
      </c>
      <c r="AK195" s="289" t="s">
        <v>2681</v>
      </c>
      <c r="AL195" s="289" t="s">
        <v>2681</v>
      </c>
      <c r="AM195" s="289" t="s">
        <v>2681</v>
      </c>
      <c r="AN195" s="289" t="s">
        <v>2664</v>
      </c>
      <c r="AO195" s="289" t="s">
        <v>2664</v>
      </c>
      <c r="AP195" s="288"/>
      <c r="AQ195" s="287"/>
      <c r="AR195" s="287"/>
      <c r="AS195" s="287"/>
      <c r="AT195" s="287"/>
      <c r="AU195" s="287"/>
      <c r="AV195" s="287"/>
      <c r="AW195" s="286" t="s">
        <v>2833</v>
      </c>
      <c r="AX195" s="285" t="str">
        <f t="shared" si="5"/>
        <v>https://www.r-ict-advisor.jp/prom/chiiki_adviser/R7_profile/161_2025_ad.pdf</v>
      </c>
      <c r="AY195" s="284" t="s">
        <v>2848</v>
      </c>
    </row>
    <row r="196" spans="1:51" s="283" customFormat="1" ht="41.5" customHeight="1">
      <c r="A196" s="295">
        <v>188</v>
      </c>
      <c r="B196" s="294"/>
      <c r="C196" s="293"/>
      <c r="D196" s="292" t="s">
        <v>2831</v>
      </c>
      <c r="E196" s="291" t="str">
        <f t="shared" si="4"/>
        <v>本多　康幸</v>
      </c>
      <c r="F196" s="290" t="s">
        <v>3696</v>
      </c>
      <c r="G196" s="289" t="s">
        <v>2664</v>
      </c>
      <c r="H196" s="289" t="s">
        <v>2681</v>
      </c>
      <c r="I196" s="289"/>
      <c r="J196" s="289" t="s">
        <v>2664</v>
      </c>
      <c r="K196" s="289" t="s">
        <v>2681</v>
      </c>
      <c r="L196" s="289" t="s">
        <v>2681</v>
      </c>
      <c r="M196" s="289" t="s">
        <v>2681</v>
      </c>
      <c r="N196" s="289" t="s">
        <v>2681</v>
      </c>
      <c r="O196" s="289" t="s">
        <v>2681</v>
      </c>
      <c r="P196" s="289" t="s">
        <v>2681</v>
      </c>
      <c r="Q196" s="289"/>
      <c r="R196" s="289" t="s">
        <v>2681</v>
      </c>
      <c r="S196" s="289" t="s">
        <v>2681</v>
      </c>
      <c r="T196" s="289" t="s">
        <v>2681</v>
      </c>
      <c r="U196" s="289"/>
      <c r="V196" s="289"/>
      <c r="W196" s="289"/>
      <c r="X196" s="289" t="s">
        <v>2664</v>
      </c>
      <c r="Y196" s="289"/>
      <c r="Z196" s="289" t="s">
        <v>2681</v>
      </c>
      <c r="AA196" s="289"/>
      <c r="AB196" s="289" t="s">
        <v>2681</v>
      </c>
      <c r="AC196" s="289"/>
      <c r="AD196" s="289"/>
      <c r="AE196" s="289"/>
      <c r="AF196" s="289"/>
      <c r="AG196" s="289"/>
      <c r="AH196" s="289"/>
      <c r="AI196" s="289"/>
      <c r="AJ196" s="289" t="s">
        <v>2681</v>
      </c>
      <c r="AK196" s="289" t="s">
        <v>2664</v>
      </c>
      <c r="AL196" s="289" t="s">
        <v>2681</v>
      </c>
      <c r="AM196" s="289" t="s">
        <v>2681</v>
      </c>
      <c r="AN196" s="289" t="s">
        <v>2664</v>
      </c>
      <c r="AO196" s="289"/>
      <c r="AP196" s="288"/>
      <c r="AQ196" s="287"/>
      <c r="AR196" s="287"/>
      <c r="AS196" s="287"/>
      <c r="AT196" s="287"/>
      <c r="AU196" s="287"/>
      <c r="AV196" s="287"/>
      <c r="AW196" s="286" t="s">
        <v>2830</v>
      </c>
      <c r="AX196" s="285" t="str">
        <f t="shared" si="5"/>
        <v>https://www.r-ict-advisor.jp/prom/chiiki_adviser/R7_profile/162_2025_ad.pdf</v>
      </c>
      <c r="AY196" s="284" t="s">
        <v>2845</v>
      </c>
    </row>
    <row r="197" spans="1:51" s="283" customFormat="1" ht="41.5" customHeight="1">
      <c r="A197" s="295">
        <v>189</v>
      </c>
      <c r="B197" s="294"/>
      <c r="C197" s="293"/>
      <c r="D197" s="292" t="s">
        <v>2828</v>
      </c>
      <c r="E197" s="291" t="str">
        <f t="shared" si="4"/>
        <v>米田　剛</v>
      </c>
      <c r="F197" s="290" t="s">
        <v>2827</v>
      </c>
      <c r="G197" s="289" t="s">
        <v>2663</v>
      </c>
      <c r="H197" s="289" t="s">
        <v>2663</v>
      </c>
      <c r="I197" s="289"/>
      <c r="J197" s="289" t="s">
        <v>2663</v>
      </c>
      <c r="K197" s="289" t="s">
        <v>2663</v>
      </c>
      <c r="L197" s="289" t="s">
        <v>2663</v>
      </c>
      <c r="M197" s="289"/>
      <c r="N197" s="289" t="s">
        <v>2663</v>
      </c>
      <c r="O197" s="289" t="s">
        <v>2663</v>
      </c>
      <c r="P197" s="289"/>
      <c r="Q197" s="289"/>
      <c r="R197" s="289"/>
      <c r="S197" s="289"/>
      <c r="T197" s="289"/>
      <c r="U197" s="289"/>
      <c r="V197" s="289"/>
      <c r="W197" s="289"/>
      <c r="X197" s="289"/>
      <c r="Y197" s="289"/>
      <c r="Z197" s="289"/>
      <c r="AA197" s="289"/>
      <c r="AB197" s="289"/>
      <c r="AC197" s="289" t="s">
        <v>2663</v>
      </c>
      <c r="AD197" s="289"/>
      <c r="AE197" s="289" t="s">
        <v>2663</v>
      </c>
      <c r="AF197" s="289"/>
      <c r="AG197" s="289" t="s">
        <v>2663</v>
      </c>
      <c r="AH197" s="289"/>
      <c r="AI197" s="289"/>
      <c r="AJ197" s="289"/>
      <c r="AK197" s="289"/>
      <c r="AL197" s="289"/>
      <c r="AM197" s="289"/>
      <c r="AN197" s="289"/>
      <c r="AO197" s="289"/>
      <c r="AP197" s="288"/>
      <c r="AQ197" s="287"/>
      <c r="AR197" s="287"/>
      <c r="AS197" s="287"/>
      <c r="AT197" s="287"/>
      <c r="AU197" s="287"/>
      <c r="AV197" s="287"/>
      <c r="AW197" s="286" t="s">
        <v>2826</v>
      </c>
      <c r="AX197" s="285" t="str">
        <f t="shared" si="5"/>
        <v>https://www.r-ict-advisor.jp/prom/chiiki_adviser/R7_profile/163_2025_ad.pdf</v>
      </c>
      <c r="AY197" s="284" t="s">
        <v>2842</v>
      </c>
    </row>
    <row r="198" spans="1:51" s="283" customFormat="1" ht="41.5" customHeight="1">
      <c r="A198" s="295">
        <v>190</v>
      </c>
      <c r="B198" s="294"/>
      <c r="C198" s="293"/>
      <c r="D198" s="292" t="s">
        <v>2824</v>
      </c>
      <c r="E198" s="291" t="str">
        <f t="shared" si="4"/>
        <v>前田　聰一郎</v>
      </c>
      <c r="F198" s="290" t="s">
        <v>2823</v>
      </c>
      <c r="G198" s="289" t="s">
        <v>2664</v>
      </c>
      <c r="H198" s="289" t="s">
        <v>2664</v>
      </c>
      <c r="I198" s="289" t="s">
        <v>2681</v>
      </c>
      <c r="J198" s="289" t="s">
        <v>2664</v>
      </c>
      <c r="K198" s="289"/>
      <c r="L198" s="289"/>
      <c r="M198" s="289"/>
      <c r="N198" s="289" t="s">
        <v>2681</v>
      </c>
      <c r="O198" s="289"/>
      <c r="P198" s="289"/>
      <c r="Q198" s="289"/>
      <c r="R198" s="289"/>
      <c r="S198" s="289"/>
      <c r="T198" s="289"/>
      <c r="U198" s="289"/>
      <c r="V198" s="289"/>
      <c r="W198" s="289"/>
      <c r="X198" s="289" t="s">
        <v>2664</v>
      </c>
      <c r="Y198" s="289"/>
      <c r="Z198" s="289" t="s">
        <v>2664</v>
      </c>
      <c r="AA198" s="289"/>
      <c r="AB198" s="289"/>
      <c r="AC198" s="289" t="s">
        <v>2664</v>
      </c>
      <c r="AD198" s="289" t="s">
        <v>2664</v>
      </c>
      <c r="AE198" s="289"/>
      <c r="AF198" s="289"/>
      <c r="AG198" s="289"/>
      <c r="AH198" s="289"/>
      <c r="AI198" s="289"/>
      <c r="AJ198" s="289"/>
      <c r="AK198" s="289"/>
      <c r="AL198" s="289"/>
      <c r="AM198" s="289"/>
      <c r="AN198" s="289"/>
      <c r="AO198" s="289" t="s">
        <v>2664</v>
      </c>
      <c r="AP198" s="288"/>
      <c r="AQ198" s="287"/>
      <c r="AR198" s="287"/>
      <c r="AS198" s="287"/>
      <c r="AT198" s="287"/>
      <c r="AU198" s="287"/>
      <c r="AV198" s="287"/>
      <c r="AW198" s="286" t="s">
        <v>2822</v>
      </c>
      <c r="AX198" s="285" t="str">
        <f t="shared" si="5"/>
        <v>https://www.r-ict-advisor.jp/prom/chiiki_adviser/R7_profile/164_2025_ad.pdf</v>
      </c>
      <c r="AY198" s="284" t="s">
        <v>2839</v>
      </c>
    </row>
    <row r="199" spans="1:51" s="283" customFormat="1" ht="41.5" customHeight="1">
      <c r="A199" s="295">
        <v>191</v>
      </c>
      <c r="B199" s="294"/>
      <c r="C199" s="293"/>
      <c r="D199" s="292" t="s">
        <v>2821</v>
      </c>
      <c r="E199" s="291" t="str">
        <f t="shared" si="4"/>
        <v>前田　みゆき</v>
      </c>
      <c r="F199" s="290" t="s">
        <v>3697</v>
      </c>
      <c r="G199" s="289" t="s">
        <v>2664</v>
      </c>
      <c r="H199" s="289" t="s">
        <v>2664</v>
      </c>
      <c r="I199" s="289" t="s">
        <v>2664</v>
      </c>
      <c r="J199" s="289" t="s">
        <v>2664</v>
      </c>
      <c r="K199" s="289" t="s">
        <v>2663</v>
      </c>
      <c r="L199" s="289" t="s">
        <v>2663</v>
      </c>
      <c r="M199" s="289" t="s">
        <v>2663</v>
      </c>
      <c r="N199" s="289" t="s">
        <v>2664</v>
      </c>
      <c r="O199" s="289" t="s">
        <v>2663</v>
      </c>
      <c r="P199" s="289"/>
      <c r="Q199" s="289"/>
      <c r="R199" s="289"/>
      <c r="S199" s="289"/>
      <c r="T199" s="289"/>
      <c r="U199" s="289"/>
      <c r="V199" s="289"/>
      <c r="W199" s="289"/>
      <c r="X199" s="289"/>
      <c r="Y199" s="289"/>
      <c r="Z199" s="289"/>
      <c r="AA199" s="289"/>
      <c r="AB199" s="289"/>
      <c r="AC199" s="289" t="s">
        <v>2663</v>
      </c>
      <c r="AD199" s="289"/>
      <c r="AE199" s="289"/>
      <c r="AF199" s="289"/>
      <c r="AG199" s="289" t="s">
        <v>2664</v>
      </c>
      <c r="AH199" s="289"/>
      <c r="AI199" s="289"/>
      <c r="AJ199" s="289" t="s">
        <v>2664</v>
      </c>
      <c r="AK199" s="289" t="s">
        <v>2664</v>
      </c>
      <c r="AL199" s="289"/>
      <c r="AM199" s="289"/>
      <c r="AN199" s="289" t="s">
        <v>2664</v>
      </c>
      <c r="AO199" s="289"/>
      <c r="AP199" s="288"/>
      <c r="AQ199" s="287"/>
      <c r="AR199" s="287"/>
      <c r="AS199" s="287"/>
      <c r="AT199" s="287"/>
      <c r="AU199" s="287"/>
      <c r="AV199" s="287"/>
      <c r="AW199" s="286" t="s">
        <v>2820</v>
      </c>
      <c r="AX199" s="285" t="str">
        <f t="shared" si="5"/>
        <v>https://www.r-ict-advisor.jp/prom/chiiki_adviser/R7_profile/165_2025_ad.pdf</v>
      </c>
      <c r="AY199" s="284" t="s">
        <v>2836</v>
      </c>
    </row>
    <row r="200" spans="1:51" s="283" customFormat="1" ht="41.5" customHeight="1">
      <c r="A200" s="295">
        <v>192</v>
      </c>
      <c r="B200" s="294"/>
      <c r="C200" s="293"/>
      <c r="D200" s="292" t="s">
        <v>2818</v>
      </c>
      <c r="E200" s="291" t="str">
        <f t="shared" si="4"/>
        <v>升屋　正人</v>
      </c>
      <c r="F200" s="290" t="s">
        <v>3698</v>
      </c>
      <c r="G200" s="289" t="s">
        <v>2664</v>
      </c>
      <c r="H200" s="289" t="s">
        <v>2664</v>
      </c>
      <c r="I200" s="289" t="s">
        <v>2663</v>
      </c>
      <c r="J200" s="289" t="s">
        <v>2664</v>
      </c>
      <c r="K200" s="289"/>
      <c r="L200" s="289" t="s">
        <v>2663</v>
      </c>
      <c r="M200" s="289" t="s">
        <v>2663</v>
      </c>
      <c r="N200" s="289" t="s">
        <v>2663</v>
      </c>
      <c r="O200" s="289" t="s">
        <v>2663</v>
      </c>
      <c r="P200" s="289" t="s">
        <v>2664</v>
      </c>
      <c r="Q200" s="289" t="s">
        <v>2664</v>
      </c>
      <c r="R200" s="289" t="s">
        <v>2664</v>
      </c>
      <c r="S200" s="289" t="s">
        <v>2664</v>
      </c>
      <c r="T200" s="289" t="s">
        <v>2663</v>
      </c>
      <c r="U200" s="289" t="s">
        <v>2663</v>
      </c>
      <c r="V200" s="289" t="s">
        <v>2664</v>
      </c>
      <c r="W200" s="289" t="s">
        <v>2663</v>
      </c>
      <c r="X200" s="289"/>
      <c r="Y200" s="289"/>
      <c r="Z200" s="289" t="s">
        <v>2663</v>
      </c>
      <c r="AA200" s="289"/>
      <c r="AB200" s="289" t="s">
        <v>2663</v>
      </c>
      <c r="AC200" s="289"/>
      <c r="AD200" s="289"/>
      <c r="AE200" s="289" t="s">
        <v>2663</v>
      </c>
      <c r="AF200" s="289" t="s">
        <v>2663</v>
      </c>
      <c r="AG200" s="289" t="s">
        <v>2663</v>
      </c>
      <c r="AH200" s="289" t="s">
        <v>2663</v>
      </c>
      <c r="AI200" s="289"/>
      <c r="AJ200" s="289" t="s">
        <v>2663</v>
      </c>
      <c r="AK200" s="289"/>
      <c r="AL200" s="289" t="s">
        <v>2664</v>
      </c>
      <c r="AM200" s="289" t="s">
        <v>2663</v>
      </c>
      <c r="AN200" s="289"/>
      <c r="AO200" s="289"/>
      <c r="AP200" s="288"/>
      <c r="AQ200" s="287"/>
      <c r="AR200" s="287"/>
      <c r="AS200" s="287"/>
      <c r="AT200" s="287"/>
      <c r="AU200" s="287"/>
      <c r="AV200" s="287"/>
      <c r="AW200" s="286" t="s">
        <v>2817</v>
      </c>
      <c r="AX200" s="285" t="str">
        <f t="shared" si="5"/>
        <v>https://www.r-ict-advisor.jp/prom/chiiki_adviser/R7_profile/166_2025_ad.pdf</v>
      </c>
      <c r="AY200" s="284" t="s">
        <v>2832</v>
      </c>
    </row>
    <row r="201" spans="1:51" s="283" customFormat="1" ht="41.5" customHeight="1">
      <c r="A201" s="295">
        <v>193</v>
      </c>
      <c r="B201" s="294"/>
      <c r="C201" s="293"/>
      <c r="D201" s="292" t="s">
        <v>2815</v>
      </c>
      <c r="E201" s="291" t="str">
        <f t="shared" ref="E201:E250" si="6">HYPERLINK(AX201,AW201)</f>
        <v>松井　洋子</v>
      </c>
      <c r="F201" s="290" t="s">
        <v>3699</v>
      </c>
      <c r="G201" s="289" t="s">
        <v>2664</v>
      </c>
      <c r="H201" s="289" t="s">
        <v>2664</v>
      </c>
      <c r="I201" s="289"/>
      <c r="J201" s="289" t="s">
        <v>2663</v>
      </c>
      <c r="K201" s="289" t="s">
        <v>2664</v>
      </c>
      <c r="L201" s="289" t="s">
        <v>2663</v>
      </c>
      <c r="M201" s="289"/>
      <c r="N201" s="289"/>
      <c r="O201" s="289"/>
      <c r="P201" s="289" t="s">
        <v>2663</v>
      </c>
      <c r="Q201" s="289" t="s">
        <v>2663</v>
      </c>
      <c r="R201" s="289"/>
      <c r="S201" s="289" t="s">
        <v>2663</v>
      </c>
      <c r="T201" s="289" t="s">
        <v>2663</v>
      </c>
      <c r="U201" s="289"/>
      <c r="V201" s="289"/>
      <c r="W201" s="289" t="s">
        <v>2663</v>
      </c>
      <c r="X201" s="289"/>
      <c r="Y201" s="289"/>
      <c r="Z201" s="289" t="s">
        <v>2663</v>
      </c>
      <c r="AA201" s="289" t="s">
        <v>2663</v>
      </c>
      <c r="AB201" s="289"/>
      <c r="AC201" s="289"/>
      <c r="AD201" s="289"/>
      <c r="AE201" s="289"/>
      <c r="AF201" s="289"/>
      <c r="AG201" s="289"/>
      <c r="AH201" s="289"/>
      <c r="AI201" s="289"/>
      <c r="AJ201" s="289" t="s">
        <v>2663</v>
      </c>
      <c r="AK201" s="289" t="s">
        <v>2664</v>
      </c>
      <c r="AL201" s="289" t="s">
        <v>2663</v>
      </c>
      <c r="AM201" s="289"/>
      <c r="AN201" s="289"/>
      <c r="AO201" s="289" t="s">
        <v>2663</v>
      </c>
      <c r="AP201" s="288"/>
      <c r="AQ201" s="287"/>
      <c r="AR201" s="287"/>
      <c r="AS201" s="287"/>
      <c r="AT201" s="287"/>
      <c r="AU201" s="287"/>
      <c r="AV201" s="287"/>
      <c r="AW201" s="286" t="s">
        <v>2814</v>
      </c>
      <c r="AX201" s="285" t="str">
        <f t="shared" si="5"/>
        <v>https://www.r-ict-advisor.jp/prom/chiiki_adviser/R7_profile/167_2025_ad.pdf</v>
      </c>
      <c r="AY201" s="284" t="s">
        <v>2829</v>
      </c>
    </row>
    <row r="202" spans="1:51" s="283" customFormat="1" ht="41.5" customHeight="1">
      <c r="A202" s="295">
        <v>194</v>
      </c>
      <c r="B202" s="294"/>
      <c r="C202" s="293"/>
      <c r="D202" s="292" t="s">
        <v>2812</v>
      </c>
      <c r="E202" s="291" t="str">
        <f t="shared" si="6"/>
        <v>松浦　龍基</v>
      </c>
      <c r="F202" s="290" t="s">
        <v>3700</v>
      </c>
      <c r="G202" s="289" t="s">
        <v>2664</v>
      </c>
      <c r="H202" s="289" t="s">
        <v>2664</v>
      </c>
      <c r="I202" s="289" t="s">
        <v>2664</v>
      </c>
      <c r="J202" s="289" t="s">
        <v>2664</v>
      </c>
      <c r="K202" s="289" t="s">
        <v>2664</v>
      </c>
      <c r="L202" s="289"/>
      <c r="M202" s="289"/>
      <c r="N202" s="289" t="s">
        <v>2664</v>
      </c>
      <c r="O202" s="289" t="s">
        <v>2664</v>
      </c>
      <c r="P202" s="289" t="s">
        <v>2664</v>
      </c>
      <c r="Q202" s="289"/>
      <c r="R202" s="289"/>
      <c r="S202" s="289"/>
      <c r="T202" s="289" t="s">
        <v>2664</v>
      </c>
      <c r="U202" s="289" t="s">
        <v>2664</v>
      </c>
      <c r="V202" s="289" t="s">
        <v>2664</v>
      </c>
      <c r="W202" s="289"/>
      <c r="X202" s="289"/>
      <c r="Y202" s="289"/>
      <c r="Z202" s="289"/>
      <c r="AA202" s="289"/>
      <c r="AB202" s="289"/>
      <c r="AC202" s="289"/>
      <c r="AD202" s="289"/>
      <c r="AE202" s="289"/>
      <c r="AF202" s="289" t="s">
        <v>2664</v>
      </c>
      <c r="AG202" s="289" t="s">
        <v>2664</v>
      </c>
      <c r="AH202" s="289"/>
      <c r="AI202" s="289"/>
      <c r="AJ202" s="289" t="s">
        <v>2664</v>
      </c>
      <c r="AK202" s="289" t="s">
        <v>2664</v>
      </c>
      <c r="AL202" s="289" t="s">
        <v>2664</v>
      </c>
      <c r="AM202" s="289" t="s">
        <v>2664</v>
      </c>
      <c r="AN202" s="289"/>
      <c r="AO202" s="289"/>
      <c r="AP202" s="288"/>
      <c r="AQ202" s="287"/>
      <c r="AR202" s="287"/>
      <c r="AS202" s="287"/>
      <c r="AT202" s="287"/>
      <c r="AU202" s="287"/>
      <c r="AV202" s="287"/>
      <c r="AW202" s="286" t="s">
        <v>2811</v>
      </c>
      <c r="AX202" s="285" t="str">
        <f t="shared" ref="AX202:AX250" si="7">$AY$8&amp;$AY202&amp;"_2025_ad.pdf"</f>
        <v>https://www.r-ict-advisor.jp/prom/chiiki_adviser/R7_profile/168_2025_ad.pdf</v>
      </c>
      <c r="AY202" s="284" t="s">
        <v>2825</v>
      </c>
    </row>
    <row r="203" spans="1:51" s="283" customFormat="1" ht="41.5" customHeight="1">
      <c r="A203" s="295">
        <v>195</v>
      </c>
      <c r="B203" s="294"/>
      <c r="C203" s="293"/>
      <c r="D203" s="292" t="s">
        <v>2808</v>
      </c>
      <c r="E203" s="291" t="str">
        <f t="shared" si="6"/>
        <v>松崎　太亮</v>
      </c>
      <c r="F203" s="290" t="s">
        <v>2807</v>
      </c>
      <c r="G203" s="289" t="s">
        <v>2664</v>
      </c>
      <c r="H203" s="289" t="s">
        <v>2664</v>
      </c>
      <c r="I203" s="289"/>
      <c r="J203" s="289" t="s">
        <v>2664</v>
      </c>
      <c r="K203" s="289"/>
      <c r="L203" s="289" t="s">
        <v>2664</v>
      </c>
      <c r="M203" s="289" t="s">
        <v>2664</v>
      </c>
      <c r="N203" s="289" t="s">
        <v>2681</v>
      </c>
      <c r="O203" s="289" t="s">
        <v>2681</v>
      </c>
      <c r="P203" s="289"/>
      <c r="Q203" s="289"/>
      <c r="R203" s="289"/>
      <c r="S203" s="289" t="s">
        <v>2664</v>
      </c>
      <c r="T203" s="289"/>
      <c r="U203" s="289"/>
      <c r="V203" s="289" t="s">
        <v>2664</v>
      </c>
      <c r="W203" s="289" t="s">
        <v>2664</v>
      </c>
      <c r="X203" s="289"/>
      <c r="Y203" s="289"/>
      <c r="Z203" s="289"/>
      <c r="AA203" s="289"/>
      <c r="AB203" s="289"/>
      <c r="AC203" s="289" t="s">
        <v>2681</v>
      </c>
      <c r="AD203" s="289" t="s">
        <v>2681</v>
      </c>
      <c r="AE203" s="289"/>
      <c r="AF203" s="289" t="s">
        <v>2681</v>
      </c>
      <c r="AG203" s="289" t="s">
        <v>2681</v>
      </c>
      <c r="AH203" s="289" t="s">
        <v>2681</v>
      </c>
      <c r="AI203" s="289"/>
      <c r="AJ203" s="289"/>
      <c r="AK203" s="289"/>
      <c r="AL203" s="289"/>
      <c r="AM203" s="289" t="s">
        <v>2664</v>
      </c>
      <c r="AN203" s="289"/>
      <c r="AO203" s="289"/>
      <c r="AP203" s="288"/>
      <c r="AQ203" s="287"/>
      <c r="AR203" s="287"/>
      <c r="AS203" s="287"/>
      <c r="AT203" s="287"/>
      <c r="AU203" s="287"/>
      <c r="AV203" s="287"/>
      <c r="AW203" s="286" t="s">
        <v>2806</v>
      </c>
      <c r="AX203" s="285" t="str">
        <f t="shared" si="7"/>
        <v>https://www.r-ict-advisor.jp/prom/chiiki_adviser/R7_profile/170_2025_ad.pdf</v>
      </c>
      <c r="AY203" s="284" t="s">
        <v>2819</v>
      </c>
    </row>
    <row r="204" spans="1:51" s="283" customFormat="1" ht="41.5" customHeight="1">
      <c r="A204" s="295">
        <v>196</v>
      </c>
      <c r="B204" s="294"/>
      <c r="C204" s="293"/>
      <c r="D204" s="292" t="s">
        <v>2804</v>
      </c>
      <c r="E204" s="291" t="str">
        <f t="shared" si="6"/>
        <v>松澤　佳郎</v>
      </c>
      <c r="F204" s="290" t="s">
        <v>2803</v>
      </c>
      <c r="G204" s="289"/>
      <c r="H204" s="289"/>
      <c r="I204" s="289"/>
      <c r="J204" s="289"/>
      <c r="K204" s="289"/>
      <c r="L204" s="289"/>
      <c r="M204" s="289"/>
      <c r="N204" s="289"/>
      <c r="O204" s="289"/>
      <c r="P204" s="289" t="s">
        <v>2663</v>
      </c>
      <c r="Q204" s="289"/>
      <c r="R204" s="289"/>
      <c r="S204" s="289"/>
      <c r="T204" s="289"/>
      <c r="U204" s="289"/>
      <c r="V204" s="289" t="s">
        <v>2681</v>
      </c>
      <c r="W204" s="289"/>
      <c r="X204" s="289"/>
      <c r="Y204" s="289"/>
      <c r="Z204" s="289" t="s">
        <v>2663</v>
      </c>
      <c r="AA204" s="289"/>
      <c r="AB204" s="289"/>
      <c r="AC204" s="289" t="s">
        <v>2663</v>
      </c>
      <c r="AD204" s="289"/>
      <c r="AE204" s="289"/>
      <c r="AF204" s="289"/>
      <c r="AG204" s="289"/>
      <c r="AH204" s="289"/>
      <c r="AI204" s="289"/>
      <c r="AJ204" s="289"/>
      <c r="AK204" s="289"/>
      <c r="AL204" s="289"/>
      <c r="AM204" s="289"/>
      <c r="AN204" s="289"/>
      <c r="AO204" s="289"/>
      <c r="AP204" s="288"/>
      <c r="AQ204" s="287"/>
      <c r="AR204" s="287"/>
      <c r="AS204" s="287"/>
      <c r="AT204" s="287"/>
      <c r="AU204" s="287"/>
      <c r="AV204" s="287"/>
      <c r="AW204" s="286" t="s">
        <v>2802</v>
      </c>
      <c r="AX204" s="285" t="str">
        <f t="shared" si="7"/>
        <v>https://www.r-ict-advisor.jp/prom/chiiki_adviser/R7_profile/171_2025_ad.pdf</v>
      </c>
      <c r="AY204" s="284" t="s">
        <v>2816</v>
      </c>
    </row>
    <row r="205" spans="1:51" s="283" customFormat="1" ht="41.5" customHeight="1">
      <c r="A205" s="295">
        <v>197</v>
      </c>
      <c r="B205" s="294"/>
      <c r="C205" s="293"/>
      <c r="D205" s="292" t="s">
        <v>2800</v>
      </c>
      <c r="E205" s="291" t="str">
        <f t="shared" si="6"/>
        <v>松島　隆一</v>
      </c>
      <c r="F205" s="290" t="s">
        <v>3701</v>
      </c>
      <c r="G205" s="289" t="s">
        <v>2663</v>
      </c>
      <c r="H205" s="289" t="s">
        <v>2663</v>
      </c>
      <c r="I205" s="289" t="s">
        <v>2663</v>
      </c>
      <c r="J205" s="289" t="s">
        <v>2663</v>
      </c>
      <c r="K205" s="289" t="s">
        <v>2663</v>
      </c>
      <c r="L205" s="289" t="s">
        <v>2664</v>
      </c>
      <c r="M205" s="289" t="s">
        <v>2664</v>
      </c>
      <c r="N205" s="289" t="s">
        <v>2663</v>
      </c>
      <c r="O205" s="289"/>
      <c r="P205" s="289" t="s">
        <v>2663</v>
      </c>
      <c r="Q205" s="289" t="s">
        <v>2663</v>
      </c>
      <c r="R205" s="289"/>
      <c r="S205" s="289" t="s">
        <v>2664</v>
      </c>
      <c r="T205" s="289"/>
      <c r="U205" s="289"/>
      <c r="V205" s="289" t="s">
        <v>2663</v>
      </c>
      <c r="W205" s="289" t="s">
        <v>2664</v>
      </c>
      <c r="X205" s="289" t="s">
        <v>2663</v>
      </c>
      <c r="Y205" s="289" t="s">
        <v>2663</v>
      </c>
      <c r="Z205" s="289" t="s">
        <v>2663</v>
      </c>
      <c r="AA205" s="289" t="s">
        <v>2663</v>
      </c>
      <c r="AB205" s="289"/>
      <c r="AC205" s="289" t="s">
        <v>2663</v>
      </c>
      <c r="AD205" s="289"/>
      <c r="AE205" s="289" t="s">
        <v>2663</v>
      </c>
      <c r="AF205" s="289" t="s">
        <v>2663</v>
      </c>
      <c r="AG205" s="289"/>
      <c r="AH205" s="289" t="s">
        <v>2664</v>
      </c>
      <c r="AI205" s="289"/>
      <c r="AJ205" s="289" t="s">
        <v>2663</v>
      </c>
      <c r="AK205" s="289" t="s">
        <v>2663</v>
      </c>
      <c r="AL205" s="289" t="s">
        <v>2663</v>
      </c>
      <c r="AM205" s="289"/>
      <c r="AN205" s="289" t="s">
        <v>2663</v>
      </c>
      <c r="AO205" s="289" t="s">
        <v>2664</v>
      </c>
      <c r="AP205" s="288"/>
      <c r="AQ205" s="287"/>
      <c r="AR205" s="287"/>
      <c r="AS205" s="287"/>
      <c r="AT205" s="287"/>
      <c r="AU205" s="287"/>
      <c r="AV205" s="287"/>
      <c r="AW205" s="286" t="s">
        <v>2799</v>
      </c>
      <c r="AX205" s="285" t="str">
        <f t="shared" si="7"/>
        <v>https://www.r-ict-advisor.jp/prom/chiiki_adviser/R7_profile/172_2025_ad.pdf</v>
      </c>
      <c r="AY205" s="284" t="s">
        <v>2813</v>
      </c>
    </row>
    <row r="206" spans="1:51" s="283" customFormat="1" ht="41.5" customHeight="1">
      <c r="A206" s="295">
        <v>198</v>
      </c>
      <c r="B206" s="294"/>
      <c r="C206" s="293"/>
      <c r="D206" s="292" t="s">
        <v>2797</v>
      </c>
      <c r="E206" s="291" t="str">
        <f t="shared" si="6"/>
        <v>松田　俊司</v>
      </c>
      <c r="F206" s="290" t="s">
        <v>3702</v>
      </c>
      <c r="G206" s="289" t="s">
        <v>2664</v>
      </c>
      <c r="H206" s="289" t="s">
        <v>2664</v>
      </c>
      <c r="I206" s="289"/>
      <c r="J206" s="289" t="s">
        <v>2663</v>
      </c>
      <c r="K206" s="289"/>
      <c r="L206" s="289" t="s">
        <v>2663</v>
      </c>
      <c r="M206" s="289"/>
      <c r="N206" s="289"/>
      <c r="O206" s="289"/>
      <c r="P206" s="289" t="s">
        <v>2663</v>
      </c>
      <c r="Q206" s="289"/>
      <c r="R206" s="289"/>
      <c r="S206" s="289"/>
      <c r="T206" s="289"/>
      <c r="U206" s="289"/>
      <c r="V206" s="289"/>
      <c r="W206" s="289" t="s">
        <v>2663</v>
      </c>
      <c r="X206" s="289" t="s">
        <v>2663</v>
      </c>
      <c r="Y206" s="289"/>
      <c r="Z206" s="289" t="s">
        <v>2663</v>
      </c>
      <c r="AA206" s="289"/>
      <c r="AB206" s="289"/>
      <c r="AC206" s="289"/>
      <c r="AD206" s="289" t="s">
        <v>2663</v>
      </c>
      <c r="AE206" s="289"/>
      <c r="AF206" s="289"/>
      <c r="AG206" s="289"/>
      <c r="AH206" s="289" t="s">
        <v>2663</v>
      </c>
      <c r="AI206" s="289"/>
      <c r="AJ206" s="289"/>
      <c r="AK206" s="289"/>
      <c r="AL206" s="289"/>
      <c r="AM206" s="289"/>
      <c r="AN206" s="289"/>
      <c r="AO206" s="289"/>
      <c r="AP206" s="288"/>
      <c r="AQ206" s="287"/>
      <c r="AR206" s="287"/>
      <c r="AS206" s="287"/>
      <c r="AT206" s="287"/>
      <c r="AU206" s="287"/>
      <c r="AV206" s="287"/>
      <c r="AW206" s="286" t="s">
        <v>2796</v>
      </c>
      <c r="AX206" s="285" t="str">
        <f t="shared" si="7"/>
        <v>https://www.r-ict-advisor.jp/prom/chiiki_adviser/R7_profile/173_2025_ad.pdf</v>
      </c>
      <c r="AY206" s="284" t="s">
        <v>2810</v>
      </c>
    </row>
    <row r="207" spans="1:51" s="283" customFormat="1" ht="41.5" customHeight="1">
      <c r="A207" s="295">
        <v>199</v>
      </c>
      <c r="B207" s="294"/>
      <c r="C207" s="293"/>
      <c r="D207" s="292" t="s">
        <v>2794</v>
      </c>
      <c r="E207" s="291" t="str">
        <f t="shared" si="6"/>
        <v>松田　孝</v>
      </c>
      <c r="F207" s="290" t="s">
        <v>3703</v>
      </c>
      <c r="G207" s="289"/>
      <c r="H207" s="289"/>
      <c r="I207" s="289"/>
      <c r="J207" s="289"/>
      <c r="K207" s="289"/>
      <c r="L207" s="289"/>
      <c r="M207" s="289"/>
      <c r="N207" s="289"/>
      <c r="O207" s="289"/>
      <c r="P207" s="289"/>
      <c r="Q207" s="289"/>
      <c r="R207" s="289"/>
      <c r="S207" s="289"/>
      <c r="T207" s="289"/>
      <c r="U207" s="289"/>
      <c r="V207" s="289" t="s">
        <v>2664</v>
      </c>
      <c r="W207" s="289"/>
      <c r="X207" s="289"/>
      <c r="Y207" s="289"/>
      <c r="Z207" s="289"/>
      <c r="AA207" s="289"/>
      <c r="AB207" s="289"/>
      <c r="AC207" s="289"/>
      <c r="AD207" s="289" t="s">
        <v>2663</v>
      </c>
      <c r="AE207" s="289"/>
      <c r="AF207" s="289"/>
      <c r="AG207" s="289"/>
      <c r="AH207" s="289"/>
      <c r="AI207" s="289"/>
      <c r="AJ207" s="289"/>
      <c r="AK207" s="289"/>
      <c r="AL207" s="289"/>
      <c r="AM207" s="289"/>
      <c r="AN207" s="289"/>
      <c r="AO207" s="289"/>
      <c r="AP207" s="288"/>
      <c r="AQ207" s="287"/>
      <c r="AR207" s="287"/>
      <c r="AS207" s="287"/>
      <c r="AT207" s="287"/>
      <c r="AU207" s="287"/>
      <c r="AV207" s="287"/>
      <c r="AW207" s="286" t="s">
        <v>2793</v>
      </c>
      <c r="AX207" s="285" t="str">
        <f t="shared" si="7"/>
        <v>https://www.r-ict-advisor.jp/prom/chiiki_adviser/R7_profile/174_2025_ad.pdf</v>
      </c>
      <c r="AY207" s="284" t="s">
        <v>2809</v>
      </c>
    </row>
    <row r="208" spans="1:51" s="283" customFormat="1" ht="41.5" customHeight="1">
      <c r="A208" s="295">
        <v>200</v>
      </c>
      <c r="B208" s="294"/>
      <c r="C208" s="293"/>
      <c r="D208" s="292" t="s">
        <v>2792</v>
      </c>
      <c r="E208" s="291" t="str">
        <f t="shared" si="6"/>
        <v>丸田　之人</v>
      </c>
      <c r="F208" s="290" t="s">
        <v>3704</v>
      </c>
      <c r="G208" s="289" t="s">
        <v>2663</v>
      </c>
      <c r="H208" s="289" t="s">
        <v>2663</v>
      </c>
      <c r="I208" s="289" t="s">
        <v>2663</v>
      </c>
      <c r="J208" s="289" t="s">
        <v>2663</v>
      </c>
      <c r="K208" s="289" t="s">
        <v>2663</v>
      </c>
      <c r="L208" s="289" t="s">
        <v>2664</v>
      </c>
      <c r="M208" s="289" t="s">
        <v>2664</v>
      </c>
      <c r="N208" s="289" t="s">
        <v>2664</v>
      </c>
      <c r="O208" s="289" t="s">
        <v>2664</v>
      </c>
      <c r="P208" s="289" t="s">
        <v>2663</v>
      </c>
      <c r="Q208" s="289" t="s">
        <v>2663</v>
      </c>
      <c r="R208" s="289"/>
      <c r="S208" s="289" t="s">
        <v>2663</v>
      </c>
      <c r="T208" s="289" t="s">
        <v>2663</v>
      </c>
      <c r="U208" s="289" t="s">
        <v>2663</v>
      </c>
      <c r="V208" s="289" t="s">
        <v>2663</v>
      </c>
      <c r="W208" s="289" t="s">
        <v>2663</v>
      </c>
      <c r="X208" s="289"/>
      <c r="Y208" s="289"/>
      <c r="Z208" s="289" t="s">
        <v>2663</v>
      </c>
      <c r="AA208" s="289"/>
      <c r="AB208" s="289"/>
      <c r="AC208" s="289"/>
      <c r="AD208" s="289"/>
      <c r="AE208" s="289" t="s">
        <v>2664</v>
      </c>
      <c r="AF208" s="289"/>
      <c r="AG208" s="289"/>
      <c r="AH208" s="289"/>
      <c r="AI208" s="289"/>
      <c r="AJ208" s="289" t="s">
        <v>2663</v>
      </c>
      <c r="AK208" s="289" t="s">
        <v>2663</v>
      </c>
      <c r="AL208" s="289" t="s">
        <v>2663</v>
      </c>
      <c r="AM208" s="289" t="s">
        <v>2663</v>
      </c>
      <c r="AN208" s="289" t="s">
        <v>2663</v>
      </c>
      <c r="AO208" s="289"/>
      <c r="AP208" s="288"/>
      <c r="AQ208" s="287"/>
      <c r="AR208" s="287"/>
      <c r="AS208" s="287"/>
      <c r="AT208" s="287"/>
      <c r="AU208" s="287"/>
      <c r="AV208" s="287"/>
      <c r="AW208" s="286" t="s">
        <v>2791</v>
      </c>
      <c r="AX208" s="285" t="str">
        <f t="shared" si="7"/>
        <v>https://www.r-ict-advisor.jp/prom/chiiki_adviser/R7_profile/175_2025_ad.pdf</v>
      </c>
      <c r="AY208" s="284" t="s">
        <v>2805</v>
      </c>
    </row>
    <row r="209" spans="1:51" s="283" customFormat="1" ht="41.5" customHeight="1">
      <c r="A209" s="295">
        <v>201</v>
      </c>
      <c r="B209" s="294"/>
      <c r="C209" s="293"/>
      <c r="D209" s="292" t="s">
        <v>2789</v>
      </c>
      <c r="E209" s="291" t="str">
        <f t="shared" si="6"/>
        <v>三木　浩平</v>
      </c>
      <c r="F209" s="290" t="s">
        <v>3705</v>
      </c>
      <c r="G209" s="289" t="s">
        <v>2664</v>
      </c>
      <c r="H209" s="289" t="s">
        <v>2664</v>
      </c>
      <c r="I209" s="289" t="s">
        <v>2663</v>
      </c>
      <c r="J209" s="289" t="s">
        <v>2664</v>
      </c>
      <c r="K209" s="289"/>
      <c r="L209" s="289" t="s">
        <v>2663</v>
      </c>
      <c r="M209" s="289" t="s">
        <v>2664</v>
      </c>
      <c r="N209" s="289" t="s">
        <v>2664</v>
      </c>
      <c r="O209" s="289" t="s">
        <v>2664</v>
      </c>
      <c r="P209" s="289"/>
      <c r="Q209" s="289"/>
      <c r="R209" s="289"/>
      <c r="S209" s="289"/>
      <c r="T209" s="289" t="s">
        <v>2664</v>
      </c>
      <c r="U209" s="289" t="s">
        <v>2664</v>
      </c>
      <c r="V209" s="289"/>
      <c r="W209" s="289"/>
      <c r="X209" s="289"/>
      <c r="Y209" s="289"/>
      <c r="Z209" s="289"/>
      <c r="AA209" s="289"/>
      <c r="AB209" s="289"/>
      <c r="AC209" s="289"/>
      <c r="AD209" s="289"/>
      <c r="AE209" s="289"/>
      <c r="AF209" s="289"/>
      <c r="AG209" s="289"/>
      <c r="AH209" s="289"/>
      <c r="AI209" s="289"/>
      <c r="AJ209" s="289" t="s">
        <v>2664</v>
      </c>
      <c r="AK209" s="289" t="s">
        <v>2664</v>
      </c>
      <c r="AL209" s="289" t="s">
        <v>2664</v>
      </c>
      <c r="AM209" s="289" t="s">
        <v>2664</v>
      </c>
      <c r="AN209" s="289"/>
      <c r="AO209" s="289"/>
      <c r="AP209" s="288"/>
      <c r="AQ209" s="287"/>
      <c r="AR209" s="287"/>
      <c r="AS209" s="287"/>
      <c r="AT209" s="287"/>
      <c r="AU209" s="287"/>
      <c r="AV209" s="287"/>
      <c r="AW209" s="286" t="s">
        <v>2788</v>
      </c>
      <c r="AX209" s="285" t="str">
        <f t="shared" si="7"/>
        <v>https://www.r-ict-advisor.jp/prom/chiiki_adviser/R7_profile/176_2025_ad.pdf</v>
      </c>
      <c r="AY209" s="284" t="s">
        <v>2801</v>
      </c>
    </row>
    <row r="210" spans="1:51" s="283" customFormat="1" ht="41.5" customHeight="1">
      <c r="A210" s="295">
        <v>202</v>
      </c>
      <c r="B210" s="294"/>
      <c r="C210" s="293"/>
      <c r="D210" s="292" t="s">
        <v>2786</v>
      </c>
      <c r="E210" s="291" t="str">
        <f t="shared" si="6"/>
        <v>水町　雅子</v>
      </c>
      <c r="F210" s="290" t="s">
        <v>3706</v>
      </c>
      <c r="G210" s="289"/>
      <c r="H210" s="289"/>
      <c r="I210" s="289"/>
      <c r="J210" s="289"/>
      <c r="K210" s="289"/>
      <c r="L210" s="289"/>
      <c r="M210" s="289"/>
      <c r="N210" s="289"/>
      <c r="O210" s="289"/>
      <c r="P210" s="289"/>
      <c r="Q210" s="289"/>
      <c r="R210" s="289"/>
      <c r="S210" s="289"/>
      <c r="T210" s="289" t="s">
        <v>2664</v>
      </c>
      <c r="U210" s="289"/>
      <c r="V210" s="289"/>
      <c r="W210" s="289"/>
      <c r="X210" s="289"/>
      <c r="Y210" s="289"/>
      <c r="Z210" s="289"/>
      <c r="AA210" s="289"/>
      <c r="AB210" s="289"/>
      <c r="AC210" s="289"/>
      <c r="AD210" s="289"/>
      <c r="AE210" s="289"/>
      <c r="AF210" s="289" t="s">
        <v>2664</v>
      </c>
      <c r="AG210" s="289"/>
      <c r="AH210" s="289"/>
      <c r="AI210" s="289"/>
      <c r="AJ210" s="289"/>
      <c r="AK210" s="289" t="s">
        <v>2664</v>
      </c>
      <c r="AL210" s="289"/>
      <c r="AM210" s="289"/>
      <c r="AN210" s="289"/>
      <c r="AO210" s="289"/>
      <c r="AP210" s="288"/>
      <c r="AQ210" s="287"/>
      <c r="AR210" s="287"/>
      <c r="AS210" s="287"/>
      <c r="AT210" s="287"/>
      <c r="AU210" s="287"/>
      <c r="AV210" s="287"/>
      <c r="AW210" s="286" t="s">
        <v>2785</v>
      </c>
      <c r="AX210" s="285" t="str">
        <f t="shared" si="7"/>
        <v>https://www.r-ict-advisor.jp/prom/chiiki_adviser/R7_profile/177_2025_ad.pdf</v>
      </c>
      <c r="AY210" s="284" t="s">
        <v>2798</v>
      </c>
    </row>
    <row r="211" spans="1:51" s="283" customFormat="1" ht="41.5" customHeight="1">
      <c r="A211" s="295">
        <v>203</v>
      </c>
      <c r="B211" s="294"/>
      <c r="C211" s="293"/>
      <c r="D211" s="292" t="s">
        <v>2783</v>
      </c>
      <c r="E211" s="291" t="str">
        <f t="shared" si="6"/>
        <v>三谷　泰浩</v>
      </c>
      <c r="F211" s="290" t="s">
        <v>3707</v>
      </c>
      <c r="G211" s="289" t="s">
        <v>2663</v>
      </c>
      <c r="H211" s="289" t="s">
        <v>2663</v>
      </c>
      <c r="I211" s="289"/>
      <c r="J211" s="289" t="s">
        <v>2664</v>
      </c>
      <c r="K211" s="289"/>
      <c r="L211" s="289"/>
      <c r="M211" s="289"/>
      <c r="N211" s="289" t="s">
        <v>2663</v>
      </c>
      <c r="O211" s="289"/>
      <c r="P211" s="289"/>
      <c r="Q211" s="289"/>
      <c r="R211" s="289"/>
      <c r="S211" s="289" t="s">
        <v>2664</v>
      </c>
      <c r="T211" s="289"/>
      <c r="U211" s="289"/>
      <c r="V211" s="289" t="s">
        <v>2663</v>
      </c>
      <c r="W211" s="289"/>
      <c r="X211" s="289"/>
      <c r="Y211" s="289"/>
      <c r="Z211" s="289"/>
      <c r="AA211" s="289"/>
      <c r="AB211" s="289"/>
      <c r="AC211" s="289"/>
      <c r="AD211" s="289"/>
      <c r="AE211" s="289"/>
      <c r="AF211" s="289"/>
      <c r="AG211" s="289" t="s">
        <v>2663</v>
      </c>
      <c r="AH211" s="289"/>
      <c r="AI211" s="289"/>
      <c r="AJ211" s="289"/>
      <c r="AK211" s="289"/>
      <c r="AL211" s="289"/>
      <c r="AM211" s="289" t="s">
        <v>2664</v>
      </c>
      <c r="AN211" s="289"/>
      <c r="AO211" s="289"/>
      <c r="AP211" s="288"/>
      <c r="AQ211" s="287"/>
      <c r="AR211" s="287"/>
      <c r="AS211" s="287"/>
      <c r="AT211" s="287"/>
      <c r="AU211" s="287"/>
      <c r="AV211" s="287"/>
      <c r="AW211" s="286" t="s">
        <v>2782</v>
      </c>
      <c r="AX211" s="285" t="str">
        <f t="shared" si="7"/>
        <v>https://www.r-ict-advisor.jp/prom/chiiki_adviser/R7_profile/178_2025_ad.pdf</v>
      </c>
      <c r="AY211" s="284" t="s">
        <v>2795</v>
      </c>
    </row>
    <row r="212" spans="1:51" s="283" customFormat="1" ht="41.5" customHeight="1">
      <c r="A212" s="295">
        <v>204</v>
      </c>
      <c r="B212" s="294"/>
      <c r="C212" s="293"/>
      <c r="D212" s="292" t="s">
        <v>2779</v>
      </c>
      <c r="E212" s="291" t="str">
        <f t="shared" si="6"/>
        <v>蓑口　恵美</v>
      </c>
      <c r="F212" s="290" t="s">
        <v>3813</v>
      </c>
      <c r="G212" s="289"/>
      <c r="H212" s="289"/>
      <c r="I212" s="289"/>
      <c r="J212" s="289"/>
      <c r="K212" s="289"/>
      <c r="L212" s="289"/>
      <c r="M212" s="289"/>
      <c r="N212" s="289" t="s">
        <v>2664</v>
      </c>
      <c r="O212" s="289" t="s">
        <v>2664</v>
      </c>
      <c r="P212" s="289"/>
      <c r="Q212" s="289"/>
      <c r="R212" s="289"/>
      <c r="S212" s="289"/>
      <c r="T212" s="289"/>
      <c r="U212" s="289"/>
      <c r="V212" s="289" t="s">
        <v>2664</v>
      </c>
      <c r="W212" s="289"/>
      <c r="X212" s="289" t="s">
        <v>2664</v>
      </c>
      <c r="Y212" s="289" t="s">
        <v>2664</v>
      </c>
      <c r="Z212" s="289"/>
      <c r="AA212" s="289"/>
      <c r="AB212" s="289"/>
      <c r="AC212" s="289"/>
      <c r="AD212" s="289" t="s">
        <v>2664</v>
      </c>
      <c r="AE212" s="289"/>
      <c r="AF212" s="289"/>
      <c r="AG212" s="289"/>
      <c r="AH212" s="289"/>
      <c r="AI212" s="289" t="s">
        <v>2664</v>
      </c>
      <c r="AJ212" s="289"/>
      <c r="AK212" s="289"/>
      <c r="AL212" s="289"/>
      <c r="AM212" s="289"/>
      <c r="AN212" s="289"/>
      <c r="AO212" s="289"/>
      <c r="AP212" s="288"/>
      <c r="AQ212" s="287"/>
      <c r="AR212" s="287"/>
      <c r="AS212" s="287"/>
      <c r="AT212" s="287"/>
      <c r="AU212" s="287"/>
      <c r="AV212" s="287"/>
      <c r="AW212" s="286" t="s">
        <v>2778</v>
      </c>
      <c r="AX212" s="285" t="str">
        <f t="shared" si="7"/>
        <v>https://www.r-ict-advisor.jp/prom/chiiki_adviser/R7_profile/180_2025_ad.pdf</v>
      </c>
      <c r="AY212" s="284" t="s">
        <v>2790</v>
      </c>
    </row>
    <row r="213" spans="1:51" s="283" customFormat="1" ht="41.5" customHeight="1">
      <c r="A213" s="295">
        <v>205</v>
      </c>
      <c r="B213" s="294"/>
      <c r="C213" s="293"/>
      <c r="D213" s="292" t="s">
        <v>2776</v>
      </c>
      <c r="E213" s="291" t="str">
        <f t="shared" si="6"/>
        <v>宮﨑　昌美</v>
      </c>
      <c r="F213" s="290" t="s">
        <v>3708</v>
      </c>
      <c r="G213" s="289" t="s">
        <v>2664</v>
      </c>
      <c r="H213" s="289" t="s">
        <v>2664</v>
      </c>
      <c r="I213" s="289" t="s">
        <v>2663</v>
      </c>
      <c r="J213" s="289" t="s">
        <v>2664</v>
      </c>
      <c r="K213" s="289"/>
      <c r="L213" s="289"/>
      <c r="M213" s="289"/>
      <c r="N213" s="289" t="s">
        <v>2663</v>
      </c>
      <c r="O213" s="289" t="s">
        <v>2663</v>
      </c>
      <c r="P213" s="289"/>
      <c r="Q213" s="289"/>
      <c r="R213" s="289"/>
      <c r="S213" s="289" t="s">
        <v>2664</v>
      </c>
      <c r="T213" s="289"/>
      <c r="U213" s="289"/>
      <c r="V213" s="289"/>
      <c r="W213" s="289"/>
      <c r="X213" s="289"/>
      <c r="Y213" s="289"/>
      <c r="Z213" s="289"/>
      <c r="AA213" s="289"/>
      <c r="AB213" s="289"/>
      <c r="AC213" s="289"/>
      <c r="AD213" s="289"/>
      <c r="AE213" s="289"/>
      <c r="AF213" s="289"/>
      <c r="AG213" s="289"/>
      <c r="AH213" s="289" t="s">
        <v>2663</v>
      </c>
      <c r="AI213" s="289"/>
      <c r="AJ213" s="289"/>
      <c r="AK213" s="289"/>
      <c r="AL213" s="289"/>
      <c r="AM213" s="289"/>
      <c r="AN213" s="289"/>
      <c r="AO213" s="289" t="s">
        <v>2664</v>
      </c>
      <c r="AP213" s="288"/>
      <c r="AQ213" s="287"/>
      <c r="AR213" s="287"/>
      <c r="AS213" s="287"/>
      <c r="AT213" s="287"/>
      <c r="AU213" s="287"/>
      <c r="AV213" s="287"/>
      <c r="AW213" s="286" t="s">
        <v>2775</v>
      </c>
      <c r="AX213" s="285" t="str">
        <f t="shared" si="7"/>
        <v>https://www.r-ict-advisor.jp/prom/chiiki_adviser/R7_profile/181_2025_ad.pdf</v>
      </c>
      <c r="AY213" s="284" t="s">
        <v>2787</v>
      </c>
    </row>
    <row r="214" spans="1:51" s="283" customFormat="1" ht="41.5" customHeight="1">
      <c r="A214" s="295">
        <v>206</v>
      </c>
      <c r="B214" s="294"/>
      <c r="C214" s="293"/>
      <c r="D214" s="292" t="s">
        <v>2773</v>
      </c>
      <c r="E214" s="291" t="str">
        <f t="shared" si="6"/>
        <v>三輪　修平</v>
      </c>
      <c r="F214" s="290" t="s">
        <v>3709</v>
      </c>
      <c r="G214" s="289"/>
      <c r="H214" s="289"/>
      <c r="I214" s="289"/>
      <c r="J214" s="289"/>
      <c r="K214" s="289"/>
      <c r="L214" s="289"/>
      <c r="M214" s="289"/>
      <c r="N214" s="289" t="s">
        <v>2663</v>
      </c>
      <c r="O214" s="289" t="s">
        <v>2664</v>
      </c>
      <c r="P214" s="289"/>
      <c r="Q214" s="289"/>
      <c r="R214" s="289"/>
      <c r="S214" s="289"/>
      <c r="T214" s="289"/>
      <c r="U214" s="289"/>
      <c r="V214" s="289"/>
      <c r="W214" s="289"/>
      <c r="X214" s="289" t="s">
        <v>2664</v>
      </c>
      <c r="Y214" s="289"/>
      <c r="Z214" s="289" t="s">
        <v>2663</v>
      </c>
      <c r="AA214" s="289"/>
      <c r="AB214" s="289"/>
      <c r="AC214" s="289"/>
      <c r="AD214" s="289"/>
      <c r="AE214" s="289"/>
      <c r="AF214" s="289"/>
      <c r="AG214" s="289"/>
      <c r="AH214" s="289"/>
      <c r="AI214" s="289"/>
      <c r="AJ214" s="289" t="s">
        <v>2663</v>
      </c>
      <c r="AK214" s="289"/>
      <c r="AL214" s="289"/>
      <c r="AM214" s="289"/>
      <c r="AN214" s="289" t="s">
        <v>2664</v>
      </c>
      <c r="AO214" s="289"/>
      <c r="AP214" s="288"/>
      <c r="AQ214" s="287"/>
      <c r="AR214" s="287"/>
      <c r="AS214" s="287"/>
      <c r="AT214" s="287"/>
      <c r="AU214" s="287"/>
      <c r="AV214" s="287"/>
      <c r="AW214" s="286" t="s">
        <v>2772</v>
      </c>
      <c r="AX214" s="285" t="str">
        <f t="shared" si="7"/>
        <v>https://www.r-ict-advisor.jp/prom/chiiki_adviser/R7_profile/182_2025_ad.pdf</v>
      </c>
      <c r="AY214" s="284" t="s">
        <v>2784</v>
      </c>
    </row>
    <row r="215" spans="1:51" s="283" customFormat="1" ht="41.5" customHeight="1">
      <c r="A215" s="295">
        <v>207</v>
      </c>
      <c r="B215" s="294"/>
      <c r="C215" s="293"/>
      <c r="D215" s="292" t="s">
        <v>2770</v>
      </c>
      <c r="E215" s="291" t="str">
        <f t="shared" si="6"/>
        <v>村上　文洋</v>
      </c>
      <c r="F215" s="290" t="s">
        <v>3710</v>
      </c>
      <c r="G215" s="289" t="s">
        <v>2664</v>
      </c>
      <c r="H215" s="289" t="s">
        <v>2664</v>
      </c>
      <c r="I215" s="289" t="s">
        <v>2663</v>
      </c>
      <c r="J215" s="289" t="s">
        <v>2663</v>
      </c>
      <c r="K215" s="289"/>
      <c r="L215" s="289" t="s">
        <v>2663</v>
      </c>
      <c r="M215" s="289" t="s">
        <v>2663</v>
      </c>
      <c r="N215" s="289" t="s">
        <v>2663</v>
      </c>
      <c r="O215" s="289" t="s">
        <v>2663</v>
      </c>
      <c r="P215" s="289"/>
      <c r="Q215" s="289" t="s">
        <v>2663</v>
      </c>
      <c r="R215" s="289"/>
      <c r="S215" s="289"/>
      <c r="T215" s="289"/>
      <c r="U215" s="289"/>
      <c r="V215" s="289"/>
      <c r="W215" s="289"/>
      <c r="X215" s="289" t="s">
        <v>2663</v>
      </c>
      <c r="Y215" s="289"/>
      <c r="Z215" s="289" t="s">
        <v>2663</v>
      </c>
      <c r="AA215" s="289"/>
      <c r="AB215" s="289"/>
      <c r="AC215" s="289"/>
      <c r="AD215" s="289"/>
      <c r="AE215" s="289"/>
      <c r="AF215" s="289"/>
      <c r="AG215" s="289"/>
      <c r="AH215" s="289"/>
      <c r="AI215" s="289"/>
      <c r="AJ215" s="289"/>
      <c r="AK215" s="289" t="s">
        <v>2663</v>
      </c>
      <c r="AL215" s="289"/>
      <c r="AM215" s="289"/>
      <c r="AN215" s="289"/>
      <c r="AO215" s="289"/>
      <c r="AP215" s="288"/>
      <c r="AQ215" s="287"/>
      <c r="AR215" s="287"/>
      <c r="AS215" s="287"/>
      <c r="AT215" s="287"/>
      <c r="AU215" s="287"/>
      <c r="AV215" s="287"/>
      <c r="AW215" s="286" t="s">
        <v>2769</v>
      </c>
      <c r="AX215" s="285" t="str">
        <f t="shared" si="7"/>
        <v>https://www.r-ict-advisor.jp/prom/chiiki_adviser/R7_profile/183_2025_ad.pdf</v>
      </c>
      <c r="AY215" s="284" t="s">
        <v>2781</v>
      </c>
    </row>
    <row r="216" spans="1:51" s="283" customFormat="1" ht="41.5" customHeight="1">
      <c r="A216" s="295">
        <v>208</v>
      </c>
      <c r="B216" s="294"/>
      <c r="C216" s="293"/>
      <c r="D216" s="292" t="s">
        <v>2767</v>
      </c>
      <c r="E216" s="291" t="str">
        <f t="shared" si="6"/>
        <v>村越　功司</v>
      </c>
      <c r="F216" s="290" t="s">
        <v>3711</v>
      </c>
      <c r="G216" s="289" t="s">
        <v>2664</v>
      </c>
      <c r="H216" s="289" t="s">
        <v>2664</v>
      </c>
      <c r="I216" s="289"/>
      <c r="J216" s="289" t="s">
        <v>2664</v>
      </c>
      <c r="K216" s="289" t="s">
        <v>2664</v>
      </c>
      <c r="L216" s="289" t="s">
        <v>2664</v>
      </c>
      <c r="M216" s="289" t="s">
        <v>2664</v>
      </c>
      <c r="N216" s="289" t="s">
        <v>2664</v>
      </c>
      <c r="O216" s="289" t="s">
        <v>2664</v>
      </c>
      <c r="P216" s="289"/>
      <c r="Q216" s="289"/>
      <c r="R216" s="289"/>
      <c r="S216" s="289"/>
      <c r="T216" s="289" t="s">
        <v>2664</v>
      </c>
      <c r="U216" s="289"/>
      <c r="V216" s="289"/>
      <c r="W216" s="289"/>
      <c r="X216" s="289" t="s">
        <v>2664</v>
      </c>
      <c r="Y216" s="289"/>
      <c r="Z216" s="289" t="s">
        <v>2664</v>
      </c>
      <c r="AA216" s="289" t="s">
        <v>2664</v>
      </c>
      <c r="AB216" s="289"/>
      <c r="AC216" s="289"/>
      <c r="AD216" s="289"/>
      <c r="AE216" s="289"/>
      <c r="AF216" s="289"/>
      <c r="AG216" s="289" t="s">
        <v>2664</v>
      </c>
      <c r="AH216" s="289"/>
      <c r="AI216" s="289"/>
      <c r="AJ216" s="289" t="s">
        <v>2664</v>
      </c>
      <c r="AK216" s="289" t="s">
        <v>2664</v>
      </c>
      <c r="AL216" s="289"/>
      <c r="AM216" s="289" t="s">
        <v>2664</v>
      </c>
      <c r="AN216" s="289"/>
      <c r="AO216" s="289"/>
      <c r="AP216" s="288"/>
      <c r="AQ216" s="287"/>
      <c r="AR216" s="287"/>
      <c r="AS216" s="287"/>
      <c r="AT216" s="287"/>
      <c r="AU216" s="287"/>
      <c r="AV216" s="287"/>
      <c r="AW216" s="286" t="s">
        <v>2766</v>
      </c>
      <c r="AX216" s="285" t="str">
        <f t="shared" si="7"/>
        <v>https://www.r-ict-advisor.jp/prom/chiiki_adviser/R7_profile/184_2025_ad.pdf</v>
      </c>
      <c r="AY216" s="284" t="s">
        <v>2780</v>
      </c>
    </row>
    <row r="217" spans="1:51" s="283" customFormat="1" ht="41.5" customHeight="1">
      <c r="A217" s="295">
        <v>209</v>
      </c>
      <c r="B217" s="294"/>
      <c r="C217" s="293"/>
      <c r="D217" s="292" t="s">
        <v>2764</v>
      </c>
      <c r="E217" s="291" t="str">
        <f t="shared" si="6"/>
        <v>毛利　靖</v>
      </c>
      <c r="F217" s="290" t="s">
        <v>3712</v>
      </c>
      <c r="G217" s="289"/>
      <c r="H217" s="289"/>
      <c r="I217" s="289"/>
      <c r="J217" s="289"/>
      <c r="K217" s="289"/>
      <c r="L217" s="289"/>
      <c r="M217" s="289"/>
      <c r="N217" s="289"/>
      <c r="O217" s="289"/>
      <c r="P217" s="289"/>
      <c r="Q217" s="289"/>
      <c r="R217" s="289"/>
      <c r="S217" s="289"/>
      <c r="T217" s="289"/>
      <c r="U217" s="289"/>
      <c r="V217" s="289" t="s">
        <v>2664</v>
      </c>
      <c r="W217" s="289"/>
      <c r="X217" s="289"/>
      <c r="Y217" s="289"/>
      <c r="Z217" s="289"/>
      <c r="AA217" s="289"/>
      <c r="AB217" s="289"/>
      <c r="AC217" s="289"/>
      <c r="AD217" s="289"/>
      <c r="AE217" s="289"/>
      <c r="AF217" s="289"/>
      <c r="AG217" s="289"/>
      <c r="AH217" s="289"/>
      <c r="AI217" s="289"/>
      <c r="AJ217" s="289"/>
      <c r="AK217" s="289"/>
      <c r="AL217" s="289"/>
      <c r="AM217" s="289"/>
      <c r="AN217" s="289"/>
      <c r="AO217" s="289"/>
      <c r="AP217" s="288"/>
      <c r="AQ217" s="287"/>
      <c r="AR217" s="287"/>
      <c r="AS217" s="287"/>
      <c r="AT217" s="287"/>
      <c r="AU217" s="287"/>
      <c r="AV217" s="287"/>
      <c r="AW217" s="286" t="s">
        <v>2763</v>
      </c>
      <c r="AX217" s="285" t="str">
        <f t="shared" si="7"/>
        <v>https://www.r-ict-advisor.jp/prom/chiiki_adviser/R7_profile/185_2025_ad.pdf</v>
      </c>
      <c r="AY217" s="284" t="s">
        <v>2777</v>
      </c>
    </row>
    <row r="218" spans="1:51" s="283" customFormat="1" ht="41.5" customHeight="1">
      <c r="A218" s="295">
        <v>210</v>
      </c>
      <c r="B218" s="294"/>
      <c r="C218" s="293"/>
      <c r="D218" s="292" t="s">
        <v>2761</v>
      </c>
      <c r="E218" s="291" t="str">
        <f t="shared" si="6"/>
        <v>望月　昌樹</v>
      </c>
      <c r="F218" s="290" t="s">
        <v>3713</v>
      </c>
      <c r="G218" s="289"/>
      <c r="H218" s="289"/>
      <c r="I218" s="289"/>
      <c r="J218" s="289" t="s">
        <v>2663</v>
      </c>
      <c r="K218" s="289"/>
      <c r="L218" s="289"/>
      <c r="M218" s="289"/>
      <c r="N218" s="289"/>
      <c r="O218" s="289"/>
      <c r="P218" s="289"/>
      <c r="Q218" s="289"/>
      <c r="R218" s="289"/>
      <c r="S218" s="289"/>
      <c r="T218" s="289"/>
      <c r="U218" s="289"/>
      <c r="V218" s="289"/>
      <c r="W218" s="289"/>
      <c r="X218" s="289"/>
      <c r="Y218" s="289"/>
      <c r="Z218" s="289"/>
      <c r="AA218" s="289"/>
      <c r="AB218" s="289"/>
      <c r="AC218" s="289"/>
      <c r="AD218" s="289"/>
      <c r="AE218" s="289"/>
      <c r="AF218" s="289"/>
      <c r="AG218" s="289"/>
      <c r="AH218" s="289"/>
      <c r="AI218" s="289"/>
      <c r="AJ218" s="289" t="s">
        <v>2663</v>
      </c>
      <c r="AK218" s="289"/>
      <c r="AL218" s="289" t="s">
        <v>2663</v>
      </c>
      <c r="AM218" s="289" t="s">
        <v>2663</v>
      </c>
      <c r="AN218" s="289"/>
      <c r="AO218" s="289"/>
      <c r="AP218" s="288"/>
      <c r="AQ218" s="287"/>
      <c r="AR218" s="287"/>
      <c r="AS218" s="287"/>
      <c r="AT218" s="287"/>
      <c r="AU218" s="287"/>
      <c r="AV218" s="287"/>
      <c r="AW218" s="286" t="s">
        <v>2760</v>
      </c>
      <c r="AX218" s="285" t="str">
        <f t="shared" si="7"/>
        <v>https://www.r-ict-advisor.jp/prom/chiiki_adviser/R7_profile/186_2025_ad.pdf</v>
      </c>
      <c r="AY218" s="284" t="s">
        <v>2774</v>
      </c>
    </row>
    <row r="219" spans="1:51" s="283" customFormat="1" ht="41.5" customHeight="1">
      <c r="A219" s="295">
        <v>211</v>
      </c>
      <c r="B219" s="294"/>
      <c r="C219" s="293"/>
      <c r="D219" s="292" t="s">
        <v>2758</v>
      </c>
      <c r="E219" s="291" t="str">
        <f t="shared" si="6"/>
        <v>本山　政志</v>
      </c>
      <c r="F219" s="290" t="s">
        <v>3714</v>
      </c>
      <c r="G219" s="289" t="s">
        <v>2664</v>
      </c>
      <c r="H219" s="289" t="s">
        <v>2664</v>
      </c>
      <c r="I219" s="289"/>
      <c r="J219" s="289"/>
      <c r="K219" s="289"/>
      <c r="L219" s="289"/>
      <c r="M219" s="289"/>
      <c r="N219" s="289"/>
      <c r="O219" s="289"/>
      <c r="P219" s="289"/>
      <c r="Q219" s="289"/>
      <c r="R219" s="289"/>
      <c r="S219" s="289"/>
      <c r="T219" s="289"/>
      <c r="U219" s="289"/>
      <c r="V219" s="289"/>
      <c r="W219" s="289"/>
      <c r="X219" s="289"/>
      <c r="Y219" s="289"/>
      <c r="Z219" s="289"/>
      <c r="AA219" s="289"/>
      <c r="AB219" s="289"/>
      <c r="AC219" s="289"/>
      <c r="AD219" s="289"/>
      <c r="AE219" s="289"/>
      <c r="AF219" s="289"/>
      <c r="AG219" s="289"/>
      <c r="AH219" s="289"/>
      <c r="AI219" s="289"/>
      <c r="AJ219" s="289" t="s">
        <v>2663</v>
      </c>
      <c r="AK219" s="289"/>
      <c r="AL219" s="289"/>
      <c r="AM219" s="289"/>
      <c r="AN219" s="289"/>
      <c r="AO219" s="289"/>
      <c r="AP219" s="288"/>
      <c r="AQ219" s="287"/>
      <c r="AR219" s="287"/>
      <c r="AS219" s="287"/>
      <c r="AT219" s="287"/>
      <c r="AU219" s="287"/>
      <c r="AV219" s="287"/>
      <c r="AW219" s="286" t="s">
        <v>2757</v>
      </c>
      <c r="AX219" s="285" t="str">
        <f t="shared" si="7"/>
        <v>https://www.r-ict-advisor.jp/prom/chiiki_adviser/R7_profile/187_2025_ad.pdf</v>
      </c>
      <c r="AY219" s="284" t="s">
        <v>2771</v>
      </c>
    </row>
    <row r="220" spans="1:51" s="283" customFormat="1" ht="41.5" customHeight="1">
      <c r="A220" s="295">
        <v>212</v>
      </c>
      <c r="B220" s="294"/>
      <c r="C220" s="293"/>
      <c r="D220" s="292" t="s">
        <v>2755</v>
      </c>
      <c r="E220" s="291" t="str">
        <f t="shared" si="6"/>
        <v>森　康通</v>
      </c>
      <c r="F220" s="290" t="s">
        <v>3715</v>
      </c>
      <c r="G220" s="289" t="s">
        <v>2664</v>
      </c>
      <c r="H220" s="289" t="s">
        <v>2664</v>
      </c>
      <c r="I220" s="289" t="s">
        <v>2663</v>
      </c>
      <c r="J220" s="289" t="s">
        <v>2663</v>
      </c>
      <c r="K220" s="289"/>
      <c r="L220" s="289" t="s">
        <v>2664</v>
      </c>
      <c r="M220" s="289" t="s">
        <v>2664</v>
      </c>
      <c r="N220" s="289" t="s">
        <v>2664</v>
      </c>
      <c r="O220" s="289" t="s">
        <v>2664</v>
      </c>
      <c r="P220" s="289"/>
      <c r="Q220" s="289" t="s">
        <v>2663</v>
      </c>
      <c r="R220" s="289"/>
      <c r="S220" s="289"/>
      <c r="T220" s="289"/>
      <c r="U220" s="289"/>
      <c r="V220" s="289"/>
      <c r="W220" s="289"/>
      <c r="X220" s="289"/>
      <c r="Y220" s="289"/>
      <c r="Z220" s="289" t="s">
        <v>2664</v>
      </c>
      <c r="AA220" s="289"/>
      <c r="AB220" s="289"/>
      <c r="AC220" s="289"/>
      <c r="AD220" s="289"/>
      <c r="AE220" s="289"/>
      <c r="AF220" s="289" t="s">
        <v>2663</v>
      </c>
      <c r="AG220" s="289"/>
      <c r="AH220" s="289"/>
      <c r="AI220" s="289"/>
      <c r="AJ220" s="289" t="s">
        <v>2663</v>
      </c>
      <c r="AK220" s="289" t="s">
        <v>2664</v>
      </c>
      <c r="AL220" s="289" t="s">
        <v>2664</v>
      </c>
      <c r="AM220" s="289"/>
      <c r="AN220" s="289" t="s">
        <v>2663</v>
      </c>
      <c r="AO220" s="289"/>
      <c r="AP220" s="288"/>
      <c r="AQ220" s="287"/>
      <c r="AR220" s="287"/>
      <c r="AS220" s="287"/>
      <c r="AT220" s="287"/>
      <c r="AU220" s="287"/>
      <c r="AV220" s="287"/>
      <c r="AW220" s="286" t="s">
        <v>2754</v>
      </c>
      <c r="AX220" s="285" t="str">
        <f t="shared" si="7"/>
        <v>https://www.r-ict-advisor.jp/prom/chiiki_adviser/R7_profile/188_2025_ad.pdf</v>
      </c>
      <c r="AY220" s="284" t="s">
        <v>2768</v>
      </c>
    </row>
    <row r="221" spans="1:51" s="283" customFormat="1" ht="41.5" customHeight="1">
      <c r="A221" s="295">
        <v>213</v>
      </c>
      <c r="B221" s="294"/>
      <c r="C221" s="293"/>
      <c r="D221" s="292" t="s">
        <v>2752</v>
      </c>
      <c r="E221" s="291" t="str">
        <f t="shared" si="6"/>
        <v>森川　博之</v>
      </c>
      <c r="F221" s="290" t="s">
        <v>3716</v>
      </c>
      <c r="G221" s="289" t="s">
        <v>2664</v>
      </c>
      <c r="H221" s="289" t="s">
        <v>2664</v>
      </c>
      <c r="I221" s="289"/>
      <c r="J221" s="289"/>
      <c r="K221" s="289"/>
      <c r="L221" s="289" t="s">
        <v>2681</v>
      </c>
      <c r="M221" s="289"/>
      <c r="N221" s="289" t="s">
        <v>2681</v>
      </c>
      <c r="O221" s="289" t="s">
        <v>2681</v>
      </c>
      <c r="P221" s="289"/>
      <c r="Q221" s="289"/>
      <c r="R221" s="289" t="s">
        <v>2664</v>
      </c>
      <c r="S221" s="289"/>
      <c r="T221" s="289"/>
      <c r="U221" s="289"/>
      <c r="V221" s="289"/>
      <c r="W221" s="289"/>
      <c r="X221" s="289"/>
      <c r="Y221" s="289"/>
      <c r="Z221" s="289"/>
      <c r="AA221" s="289"/>
      <c r="AB221" s="289"/>
      <c r="AC221" s="289" t="s">
        <v>2681</v>
      </c>
      <c r="AD221" s="289"/>
      <c r="AE221" s="289"/>
      <c r="AF221" s="289"/>
      <c r="AG221" s="289" t="s">
        <v>2681</v>
      </c>
      <c r="AH221" s="289"/>
      <c r="AI221" s="289"/>
      <c r="AJ221" s="289"/>
      <c r="AK221" s="289"/>
      <c r="AL221" s="289"/>
      <c r="AM221" s="289"/>
      <c r="AN221" s="289"/>
      <c r="AO221" s="289"/>
      <c r="AP221" s="288"/>
      <c r="AQ221" s="287"/>
      <c r="AR221" s="287"/>
      <c r="AS221" s="287"/>
      <c r="AT221" s="287"/>
      <c r="AU221" s="287"/>
      <c r="AV221" s="287"/>
      <c r="AW221" s="286" t="s">
        <v>2751</v>
      </c>
      <c r="AX221" s="285" t="str">
        <f t="shared" si="7"/>
        <v>https://www.r-ict-advisor.jp/prom/chiiki_adviser/R7_profile/189_2025_ad.pdf</v>
      </c>
      <c r="AY221" s="284" t="s">
        <v>2765</v>
      </c>
    </row>
    <row r="222" spans="1:51" s="283" customFormat="1" ht="41.5" customHeight="1">
      <c r="A222" s="295">
        <v>214</v>
      </c>
      <c r="B222" s="294"/>
      <c r="C222" s="293"/>
      <c r="D222" s="292" t="s">
        <v>2749</v>
      </c>
      <c r="E222" s="291" t="str">
        <f t="shared" si="6"/>
        <v>森戸　裕一</v>
      </c>
      <c r="F222" s="290" t="s">
        <v>3717</v>
      </c>
      <c r="G222" s="289" t="s">
        <v>2664</v>
      </c>
      <c r="H222" s="289" t="s">
        <v>2664</v>
      </c>
      <c r="I222" s="289" t="s">
        <v>2664</v>
      </c>
      <c r="J222" s="289" t="s">
        <v>2664</v>
      </c>
      <c r="K222" s="289" t="s">
        <v>2664</v>
      </c>
      <c r="L222" s="289" t="s">
        <v>2663</v>
      </c>
      <c r="M222" s="289" t="s">
        <v>2664</v>
      </c>
      <c r="N222" s="289" t="s">
        <v>2664</v>
      </c>
      <c r="O222" s="289" t="s">
        <v>2664</v>
      </c>
      <c r="P222" s="289" t="s">
        <v>2663</v>
      </c>
      <c r="Q222" s="289" t="s">
        <v>2664</v>
      </c>
      <c r="R222" s="289" t="s">
        <v>2663</v>
      </c>
      <c r="S222" s="289" t="s">
        <v>2663</v>
      </c>
      <c r="T222" s="289" t="s">
        <v>2663</v>
      </c>
      <c r="U222" s="289"/>
      <c r="V222" s="289" t="s">
        <v>2664</v>
      </c>
      <c r="W222" s="289" t="s">
        <v>2663</v>
      </c>
      <c r="X222" s="289" t="s">
        <v>2664</v>
      </c>
      <c r="Y222" s="289" t="s">
        <v>2663</v>
      </c>
      <c r="Z222" s="289" t="s">
        <v>2664</v>
      </c>
      <c r="AA222" s="289" t="s">
        <v>2663</v>
      </c>
      <c r="AB222" s="289" t="s">
        <v>2663</v>
      </c>
      <c r="AC222" s="289" t="s">
        <v>2664</v>
      </c>
      <c r="AD222" s="289" t="s">
        <v>2664</v>
      </c>
      <c r="AE222" s="289" t="s">
        <v>2664</v>
      </c>
      <c r="AF222" s="289" t="s">
        <v>2663</v>
      </c>
      <c r="AG222" s="289" t="s">
        <v>2664</v>
      </c>
      <c r="AH222" s="289" t="s">
        <v>2664</v>
      </c>
      <c r="AI222" s="289" t="s">
        <v>2664</v>
      </c>
      <c r="AJ222" s="289" t="s">
        <v>2664</v>
      </c>
      <c r="AK222" s="289" t="s">
        <v>2664</v>
      </c>
      <c r="AL222" s="289" t="s">
        <v>2664</v>
      </c>
      <c r="AM222" s="289" t="s">
        <v>2664</v>
      </c>
      <c r="AN222" s="289" t="s">
        <v>2664</v>
      </c>
      <c r="AO222" s="289" t="s">
        <v>2664</v>
      </c>
      <c r="AP222" s="288"/>
      <c r="AQ222" s="287"/>
      <c r="AR222" s="287"/>
      <c r="AS222" s="287"/>
      <c r="AT222" s="287"/>
      <c r="AU222" s="287"/>
      <c r="AV222" s="287"/>
      <c r="AW222" s="286" t="s">
        <v>2748</v>
      </c>
      <c r="AX222" s="285" t="str">
        <f t="shared" si="7"/>
        <v>https://www.r-ict-advisor.jp/prom/chiiki_adviser/R7_profile/190_2025_ad.pdf</v>
      </c>
      <c r="AY222" s="284" t="s">
        <v>2762</v>
      </c>
    </row>
    <row r="223" spans="1:51" s="283" customFormat="1" ht="41.5" customHeight="1">
      <c r="A223" s="295">
        <v>215</v>
      </c>
      <c r="B223" s="294"/>
      <c r="C223" s="293"/>
      <c r="D223" s="292" t="s">
        <v>2745</v>
      </c>
      <c r="E223" s="291" t="str">
        <f t="shared" si="6"/>
        <v>森本　登志男</v>
      </c>
      <c r="F223" s="290" t="s">
        <v>3718</v>
      </c>
      <c r="G223" s="289" t="s">
        <v>2664</v>
      </c>
      <c r="H223" s="289" t="s">
        <v>2664</v>
      </c>
      <c r="I223" s="289" t="s">
        <v>2664</v>
      </c>
      <c r="J223" s="289" t="s">
        <v>2664</v>
      </c>
      <c r="K223" s="289" t="s">
        <v>2664</v>
      </c>
      <c r="L223" s="289"/>
      <c r="M223" s="289"/>
      <c r="N223" s="289"/>
      <c r="O223" s="289"/>
      <c r="P223" s="289"/>
      <c r="Q223" s="289" t="s">
        <v>2681</v>
      </c>
      <c r="R223" s="289"/>
      <c r="S223" s="289"/>
      <c r="T223" s="289"/>
      <c r="U223" s="289"/>
      <c r="V223" s="289"/>
      <c r="W223" s="289"/>
      <c r="X223" s="289" t="s">
        <v>2664</v>
      </c>
      <c r="Y223" s="289"/>
      <c r="Z223" s="289" t="s">
        <v>2664</v>
      </c>
      <c r="AA223" s="289" t="s">
        <v>2664</v>
      </c>
      <c r="AB223" s="289" t="s">
        <v>2663</v>
      </c>
      <c r="AC223" s="289" t="s">
        <v>2664</v>
      </c>
      <c r="AD223" s="289" t="s">
        <v>2664</v>
      </c>
      <c r="AE223" s="289" t="s">
        <v>2664</v>
      </c>
      <c r="AF223" s="289"/>
      <c r="AG223" s="289" t="s">
        <v>2663</v>
      </c>
      <c r="AH223" s="289" t="s">
        <v>2664</v>
      </c>
      <c r="AI223" s="289"/>
      <c r="AJ223" s="289" t="s">
        <v>2663</v>
      </c>
      <c r="AK223" s="289" t="s">
        <v>2663</v>
      </c>
      <c r="AL223" s="289"/>
      <c r="AM223" s="289" t="s">
        <v>2663</v>
      </c>
      <c r="AN223" s="289" t="s">
        <v>2663</v>
      </c>
      <c r="AO223" s="289"/>
      <c r="AP223" s="288"/>
      <c r="AQ223" s="287"/>
      <c r="AR223" s="287"/>
      <c r="AS223" s="287"/>
      <c r="AT223" s="287"/>
      <c r="AU223" s="287"/>
      <c r="AV223" s="287"/>
      <c r="AW223" s="286" t="s">
        <v>2744</v>
      </c>
      <c r="AX223" s="285" t="str">
        <f t="shared" si="7"/>
        <v>https://www.r-ict-advisor.jp/prom/chiiki_adviser/R7_profile/191_2025_ad.pdf</v>
      </c>
      <c r="AY223" s="284" t="s">
        <v>2759</v>
      </c>
    </row>
    <row r="224" spans="1:51" s="283" customFormat="1" ht="41.5" customHeight="1">
      <c r="A224" s="295">
        <v>216</v>
      </c>
      <c r="B224" s="294"/>
      <c r="C224" s="293"/>
      <c r="D224" s="292" t="s">
        <v>2742</v>
      </c>
      <c r="E224" s="291" t="str">
        <f t="shared" si="6"/>
        <v>森本　浩之</v>
      </c>
      <c r="F224" s="290" t="s">
        <v>3719</v>
      </c>
      <c r="G224" s="289" t="s">
        <v>2664</v>
      </c>
      <c r="H224" s="289" t="s">
        <v>2664</v>
      </c>
      <c r="I224" s="289" t="s">
        <v>2663</v>
      </c>
      <c r="J224" s="289" t="s">
        <v>2664</v>
      </c>
      <c r="K224" s="289" t="s">
        <v>2664</v>
      </c>
      <c r="L224" s="289"/>
      <c r="M224" s="289"/>
      <c r="N224" s="289"/>
      <c r="O224" s="289"/>
      <c r="P224" s="289" t="s">
        <v>2663</v>
      </c>
      <c r="Q224" s="289" t="s">
        <v>2663</v>
      </c>
      <c r="R224" s="289"/>
      <c r="S224" s="289"/>
      <c r="T224" s="289"/>
      <c r="U224" s="289"/>
      <c r="V224" s="289" t="s">
        <v>2663</v>
      </c>
      <c r="W224" s="289" t="s">
        <v>2663</v>
      </c>
      <c r="X224" s="289"/>
      <c r="Y224" s="289"/>
      <c r="Z224" s="289"/>
      <c r="AA224" s="289"/>
      <c r="AB224" s="289"/>
      <c r="AC224" s="289"/>
      <c r="AD224" s="289"/>
      <c r="AE224" s="289"/>
      <c r="AF224" s="289" t="s">
        <v>2663</v>
      </c>
      <c r="AG224" s="289" t="s">
        <v>2664</v>
      </c>
      <c r="AH224" s="289"/>
      <c r="AI224" s="289"/>
      <c r="AJ224" s="289" t="s">
        <v>2663</v>
      </c>
      <c r="AK224" s="289" t="s">
        <v>2664</v>
      </c>
      <c r="AL224" s="289" t="s">
        <v>2664</v>
      </c>
      <c r="AM224" s="289" t="s">
        <v>2663</v>
      </c>
      <c r="AN224" s="289"/>
      <c r="AO224" s="289"/>
      <c r="AP224" s="288"/>
      <c r="AQ224" s="287"/>
      <c r="AR224" s="287"/>
      <c r="AS224" s="287"/>
      <c r="AT224" s="287"/>
      <c r="AU224" s="287"/>
      <c r="AV224" s="287"/>
      <c r="AW224" s="286" t="s">
        <v>2741</v>
      </c>
      <c r="AX224" s="285" t="str">
        <f t="shared" si="7"/>
        <v>https://www.r-ict-advisor.jp/prom/chiiki_adviser/R7_profile/192_2025_ad.pdf</v>
      </c>
      <c r="AY224" s="284" t="s">
        <v>2756</v>
      </c>
    </row>
    <row r="225" spans="1:51" s="283" customFormat="1" ht="41.5" customHeight="1">
      <c r="A225" s="295">
        <v>217</v>
      </c>
      <c r="B225" s="294"/>
      <c r="C225" s="293"/>
      <c r="D225" s="292" t="s">
        <v>2739</v>
      </c>
      <c r="E225" s="291" t="str">
        <f t="shared" si="6"/>
        <v>柳沼　草介</v>
      </c>
      <c r="F225" s="290" t="s">
        <v>3720</v>
      </c>
      <c r="G225" s="289"/>
      <c r="H225" s="289" t="s">
        <v>2664</v>
      </c>
      <c r="I225" s="289"/>
      <c r="J225" s="289"/>
      <c r="K225" s="289"/>
      <c r="L225" s="289"/>
      <c r="M225" s="289"/>
      <c r="N225" s="289"/>
      <c r="O225" s="289"/>
      <c r="P225" s="289"/>
      <c r="Q225" s="289"/>
      <c r="R225" s="289"/>
      <c r="S225" s="289"/>
      <c r="T225" s="289"/>
      <c r="U225" s="289"/>
      <c r="V225" s="289"/>
      <c r="W225" s="289"/>
      <c r="X225" s="289"/>
      <c r="Y225" s="289"/>
      <c r="Z225" s="289"/>
      <c r="AA225" s="289"/>
      <c r="AB225" s="289" t="s">
        <v>2664</v>
      </c>
      <c r="AC225" s="289"/>
      <c r="AD225" s="289"/>
      <c r="AE225" s="289"/>
      <c r="AF225" s="289"/>
      <c r="AG225" s="289"/>
      <c r="AH225" s="289"/>
      <c r="AI225" s="289" t="s">
        <v>2664</v>
      </c>
      <c r="AJ225" s="289"/>
      <c r="AK225" s="289"/>
      <c r="AL225" s="289"/>
      <c r="AM225" s="289"/>
      <c r="AN225" s="289"/>
      <c r="AO225" s="289"/>
      <c r="AP225" s="288"/>
      <c r="AQ225" s="287"/>
      <c r="AR225" s="287"/>
      <c r="AS225" s="287"/>
      <c r="AT225" s="287"/>
      <c r="AU225" s="287"/>
      <c r="AV225" s="287"/>
      <c r="AW225" s="286" t="s">
        <v>2738</v>
      </c>
      <c r="AX225" s="285" t="str">
        <f t="shared" si="7"/>
        <v>https://www.r-ict-advisor.jp/prom/chiiki_adviser/R7_profile/193_2025_ad.pdf</v>
      </c>
      <c r="AY225" s="284" t="s">
        <v>2753</v>
      </c>
    </row>
    <row r="226" spans="1:51" s="283" customFormat="1" ht="41.5" customHeight="1">
      <c r="A226" s="295">
        <v>218</v>
      </c>
      <c r="B226" s="294"/>
      <c r="C226" s="293"/>
      <c r="D226" s="292" t="s">
        <v>2736</v>
      </c>
      <c r="E226" s="291" t="str">
        <f t="shared" si="6"/>
        <v>安江　輝</v>
      </c>
      <c r="F226" s="290" t="s">
        <v>3721</v>
      </c>
      <c r="G226" s="289" t="s">
        <v>2664</v>
      </c>
      <c r="H226" s="289" t="s">
        <v>2663</v>
      </c>
      <c r="I226" s="289" t="s">
        <v>2663</v>
      </c>
      <c r="J226" s="289" t="s">
        <v>2664</v>
      </c>
      <c r="K226" s="289" t="s">
        <v>2663</v>
      </c>
      <c r="L226" s="289" t="s">
        <v>2663</v>
      </c>
      <c r="M226" s="289" t="s">
        <v>2663</v>
      </c>
      <c r="N226" s="289" t="s">
        <v>2663</v>
      </c>
      <c r="O226" s="289" t="s">
        <v>2663</v>
      </c>
      <c r="P226" s="289" t="s">
        <v>2664</v>
      </c>
      <c r="Q226" s="289" t="s">
        <v>2664</v>
      </c>
      <c r="R226" s="289" t="s">
        <v>2664</v>
      </c>
      <c r="S226" s="289" t="s">
        <v>2663</v>
      </c>
      <c r="T226" s="289" t="s">
        <v>2663</v>
      </c>
      <c r="U226" s="289" t="s">
        <v>2663</v>
      </c>
      <c r="V226" s="289" t="s">
        <v>2663</v>
      </c>
      <c r="W226" s="289" t="s">
        <v>2663</v>
      </c>
      <c r="X226" s="289" t="s">
        <v>2663</v>
      </c>
      <c r="Y226" s="289" t="s">
        <v>2663</v>
      </c>
      <c r="Z226" s="289" t="s">
        <v>2663</v>
      </c>
      <c r="AA226" s="289" t="s">
        <v>2664</v>
      </c>
      <c r="AB226" s="289" t="s">
        <v>2663</v>
      </c>
      <c r="AC226" s="289" t="s">
        <v>2663</v>
      </c>
      <c r="AD226" s="289" t="s">
        <v>2663</v>
      </c>
      <c r="AE226" s="289" t="s">
        <v>2663</v>
      </c>
      <c r="AF226" s="289" t="s">
        <v>2663</v>
      </c>
      <c r="AG226" s="289" t="s">
        <v>2664</v>
      </c>
      <c r="AH226" s="289" t="s">
        <v>2663</v>
      </c>
      <c r="AI226" s="289" t="s">
        <v>2663</v>
      </c>
      <c r="AJ226" s="289" t="s">
        <v>2663</v>
      </c>
      <c r="AK226" s="289" t="s">
        <v>2663</v>
      </c>
      <c r="AL226" s="289" t="s">
        <v>2663</v>
      </c>
      <c r="AM226" s="289" t="s">
        <v>2663</v>
      </c>
      <c r="AN226" s="289" t="s">
        <v>2663</v>
      </c>
      <c r="AO226" s="289" t="s">
        <v>2663</v>
      </c>
      <c r="AP226" s="288"/>
      <c r="AQ226" s="287"/>
      <c r="AR226" s="287"/>
      <c r="AS226" s="287"/>
      <c r="AT226" s="287"/>
      <c r="AU226" s="287"/>
      <c r="AV226" s="287"/>
      <c r="AW226" s="286" t="s">
        <v>2735</v>
      </c>
      <c r="AX226" s="285" t="str">
        <f t="shared" si="7"/>
        <v>https://www.r-ict-advisor.jp/prom/chiiki_adviser/R7_profile/194_2025_ad.pdf</v>
      </c>
      <c r="AY226" s="284" t="s">
        <v>2750</v>
      </c>
    </row>
    <row r="227" spans="1:51" s="283" customFormat="1" ht="41.5" customHeight="1">
      <c r="A227" s="295">
        <v>219</v>
      </c>
      <c r="B227" s="294"/>
      <c r="C227" s="293"/>
      <c r="D227" s="292" t="s">
        <v>2733</v>
      </c>
      <c r="E227" s="291" t="str">
        <f t="shared" si="6"/>
        <v>栁田　公市</v>
      </c>
      <c r="F227" s="290" t="s">
        <v>2732</v>
      </c>
      <c r="G227" s="289" t="s">
        <v>2664</v>
      </c>
      <c r="H227" s="289" t="s">
        <v>2663</v>
      </c>
      <c r="I227" s="289" t="s">
        <v>2664</v>
      </c>
      <c r="J227" s="289" t="s">
        <v>2663</v>
      </c>
      <c r="K227" s="289" t="s">
        <v>2664</v>
      </c>
      <c r="L227" s="289" t="s">
        <v>2663</v>
      </c>
      <c r="M227" s="289"/>
      <c r="N227" s="289" t="s">
        <v>2663</v>
      </c>
      <c r="O227" s="289" t="s">
        <v>2663</v>
      </c>
      <c r="P227" s="289"/>
      <c r="Q227" s="289" t="s">
        <v>2664</v>
      </c>
      <c r="R227" s="289"/>
      <c r="S227" s="289" t="s">
        <v>2663</v>
      </c>
      <c r="T227" s="289"/>
      <c r="U227" s="289"/>
      <c r="V227" s="289" t="s">
        <v>2664</v>
      </c>
      <c r="W227" s="289"/>
      <c r="X227" s="289" t="s">
        <v>2664</v>
      </c>
      <c r="Y227" s="289" t="s">
        <v>2663</v>
      </c>
      <c r="Z227" s="289" t="s">
        <v>2664</v>
      </c>
      <c r="AA227" s="289" t="s">
        <v>2664</v>
      </c>
      <c r="AB227" s="289" t="s">
        <v>2664</v>
      </c>
      <c r="AC227" s="289" t="s">
        <v>2664</v>
      </c>
      <c r="AD227" s="289" t="s">
        <v>2664</v>
      </c>
      <c r="AE227" s="289" t="s">
        <v>2664</v>
      </c>
      <c r="AF227" s="289" t="s">
        <v>2663</v>
      </c>
      <c r="AG227" s="289" t="s">
        <v>2663</v>
      </c>
      <c r="AH227" s="289" t="s">
        <v>2663</v>
      </c>
      <c r="AI227" s="289" t="s">
        <v>2663</v>
      </c>
      <c r="AJ227" s="289" t="s">
        <v>2663</v>
      </c>
      <c r="AK227" s="289"/>
      <c r="AL227" s="289"/>
      <c r="AM227" s="289" t="s">
        <v>2663</v>
      </c>
      <c r="AN227" s="289"/>
      <c r="AO227" s="289" t="s">
        <v>2664</v>
      </c>
      <c r="AP227" s="288"/>
      <c r="AQ227" s="287"/>
      <c r="AR227" s="287"/>
      <c r="AS227" s="287"/>
      <c r="AT227" s="287"/>
      <c r="AU227" s="287"/>
      <c r="AV227" s="287"/>
      <c r="AW227" s="286" t="s">
        <v>3471</v>
      </c>
      <c r="AX227" s="285" t="str">
        <f t="shared" si="7"/>
        <v>https://www.r-ict-advisor.jp/prom/chiiki_adviser/R7_profile/195_2025_ad.pdf</v>
      </c>
      <c r="AY227" s="284" t="s">
        <v>2747</v>
      </c>
    </row>
    <row r="228" spans="1:51" s="283" customFormat="1" ht="41.5" customHeight="1">
      <c r="A228" s="295">
        <v>220</v>
      </c>
      <c r="B228" s="295">
        <v>221</v>
      </c>
      <c r="C228" s="295">
        <v>221</v>
      </c>
      <c r="D228" s="292" t="s">
        <v>2730</v>
      </c>
      <c r="E228" s="291" t="str">
        <f t="shared" si="6"/>
        <v>山口　倫照</v>
      </c>
      <c r="F228" s="290" t="s">
        <v>3722</v>
      </c>
      <c r="G228" s="289" t="s">
        <v>2664</v>
      </c>
      <c r="H228" s="289" t="s">
        <v>2664</v>
      </c>
      <c r="I228" s="289" t="s">
        <v>2663</v>
      </c>
      <c r="J228" s="289" t="s">
        <v>2663</v>
      </c>
      <c r="K228" s="289" t="s">
        <v>2664</v>
      </c>
      <c r="L228" s="289" t="s">
        <v>2663</v>
      </c>
      <c r="M228" s="289" t="s">
        <v>2663</v>
      </c>
      <c r="N228" s="289" t="s">
        <v>2663</v>
      </c>
      <c r="O228" s="289" t="s">
        <v>2663</v>
      </c>
      <c r="P228" s="289"/>
      <c r="Q228" s="289" t="s">
        <v>2664</v>
      </c>
      <c r="R228" s="289"/>
      <c r="S228" s="289" t="s">
        <v>2664</v>
      </c>
      <c r="T228" s="289"/>
      <c r="U228" s="289"/>
      <c r="V228" s="289"/>
      <c r="W228" s="289" t="s">
        <v>2663</v>
      </c>
      <c r="X228" s="289" t="s">
        <v>2663</v>
      </c>
      <c r="Y228" s="289" t="s">
        <v>2663</v>
      </c>
      <c r="Z228" s="289" t="s">
        <v>2663</v>
      </c>
      <c r="AA228" s="289" t="s">
        <v>2663</v>
      </c>
      <c r="AB228" s="289" t="s">
        <v>2663</v>
      </c>
      <c r="AC228" s="289" t="s">
        <v>2664</v>
      </c>
      <c r="AD228" s="289" t="s">
        <v>2663</v>
      </c>
      <c r="AE228" s="289" t="s">
        <v>2664</v>
      </c>
      <c r="AF228" s="289"/>
      <c r="AG228" s="289" t="s">
        <v>2664</v>
      </c>
      <c r="AH228" s="289" t="s">
        <v>2664</v>
      </c>
      <c r="AI228" s="289"/>
      <c r="AJ228" s="289" t="s">
        <v>2663</v>
      </c>
      <c r="AK228" s="289" t="s">
        <v>2664</v>
      </c>
      <c r="AL228" s="289"/>
      <c r="AM228" s="289"/>
      <c r="AN228" s="289" t="s">
        <v>2663</v>
      </c>
      <c r="AO228" s="289" t="s">
        <v>2664</v>
      </c>
      <c r="AP228" s="288"/>
      <c r="AQ228" s="287"/>
      <c r="AR228" s="287"/>
      <c r="AS228" s="287"/>
      <c r="AT228" s="287"/>
      <c r="AU228" s="287"/>
      <c r="AV228" s="287"/>
      <c r="AW228" s="286" t="s">
        <v>2729</v>
      </c>
      <c r="AX228" s="285" t="str">
        <f t="shared" si="7"/>
        <v>https://www.r-ict-advisor.jp/prom/chiiki_adviser/R7_profile/196_2025_ad.pdf</v>
      </c>
      <c r="AY228" s="284" t="s">
        <v>2746</v>
      </c>
    </row>
    <row r="229" spans="1:51" s="283" customFormat="1" ht="41.5" customHeight="1">
      <c r="A229" s="295">
        <v>221</v>
      </c>
      <c r="B229" s="295">
        <v>222</v>
      </c>
      <c r="C229" s="295">
        <v>222</v>
      </c>
      <c r="D229" s="292" t="s">
        <v>2727</v>
      </c>
      <c r="E229" s="291" t="str">
        <f t="shared" si="6"/>
        <v>山崎　博樹</v>
      </c>
      <c r="F229" s="290" t="s">
        <v>3723</v>
      </c>
      <c r="G229" s="289"/>
      <c r="H229" s="289"/>
      <c r="I229" s="289"/>
      <c r="J229" s="289"/>
      <c r="K229" s="289"/>
      <c r="L229" s="289"/>
      <c r="M229" s="289"/>
      <c r="N229" s="289"/>
      <c r="O229" s="289"/>
      <c r="P229" s="289"/>
      <c r="Q229" s="289"/>
      <c r="R229" s="289"/>
      <c r="S229" s="289"/>
      <c r="T229" s="289"/>
      <c r="U229" s="289"/>
      <c r="V229" s="289" t="s">
        <v>2664</v>
      </c>
      <c r="W229" s="289" t="s">
        <v>2664</v>
      </c>
      <c r="X229" s="289"/>
      <c r="Y229" s="289"/>
      <c r="Z229" s="289"/>
      <c r="AA229" s="289"/>
      <c r="AB229" s="289"/>
      <c r="AC229" s="289"/>
      <c r="AD229" s="289"/>
      <c r="AE229" s="289"/>
      <c r="AF229" s="289"/>
      <c r="AG229" s="289"/>
      <c r="AH229" s="289"/>
      <c r="AI229" s="289"/>
      <c r="AJ229" s="289"/>
      <c r="AK229" s="289"/>
      <c r="AL229" s="289"/>
      <c r="AM229" s="289"/>
      <c r="AN229" s="289"/>
      <c r="AO229" s="289"/>
      <c r="AP229" s="288"/>
      <c r="AQ229" s="287"/>
      <c r="AR229" s="287"/>
      <c r="AS229" s="287"/>
      <c r="AT229" s="287"/>
      <c r="AU229" s="287"/>
      <c r="AV229" s="287"/>
      <c r="AW229" s="286" t="s">
        <v>2726</v>
      </c>
      <c r="AX229" s="285" t="str">
        <f t="shared" si="7"/>
        <v>https://www.r-ict-advisor.jp/prom/chiiki_adviser/R7_profile/197_2025_ad.pdf</v>
      </c>
      <c r="AY229" s="284" t="s">
        <v>2743</v>
      </c>
    </row>
    <row r="230" spans="1:51" s="283" customFormat="1" ht="41.5" customHeight="1">
      <c r="A230" s="295">
        <v>222</v>
      </c>
      <c r="B230" s="294"/>
      <c r="C230" s="293"/>
      <c r="D230" s="292" t="s">
        <v>2724</v>
      </c>
      <c r="E230" s="291" t="str">
        <f t="shared" si="6"/>
        <v>山澤　浩幸</v>
      </c>
      <c r="F230" s="290" t="s">
        <v>3724</v>
      </c>
      <c r="G230" s="289" t="s">
        <v>2681</v>
      </c>
      <c r="H230" s="289" t="s">
        <v>2681</v>
      </c>
      <c r="I230" s="289" t="s">
        <v>2681</v>
      </c>
      <c r="J230" s="289"/>
      <c r="K230" s="289"/>
      <c r="L230" s="289"/>
      <c r="M230" s="289"/>
      <c r="N230" s="289"/>
      <c r="O230" s="289"/>
      <c r="P230" s="289"/>
      <c r="Q230" s="289" t="s">
        <v>2681</v>
      </c>
      <c r="R230" s="289"/>
      <c r="S230" s="289" t="s">
        <v>2681</v>
      </c>
      <c r="T230" s="289" t="s">
        <v>2664</v>
      </c>
      <c r="U230" s="289" t="s">
        <v>2681</v>
      </c>
      <c r="V230" s="289"/>
      <c r="W230" s="289" t="s">
        <v>2681</v>
      </c>
      <c r="X230" s="289" t="s">
        <v>2681</v>
      </c>
      <c r="Y230" s="289" t="s">
        <v>2681</v>
      </c>
      <c r="Z230" s="289" t="s">
        <v>2681</v>
      </c>
      <c r="AA230" s="289" t="s">
        <v>2681</v>
      </c>
      <c r="AB230" s="289" t="s">
        <v>2681</v>
      </c>
      <c r="AC230" s="289"/>
      <c r="AD230" s="289"/>
      <c r="AE230" s="289"/>
      <c r="AF230" s="289"/>
      <c r="AG230" s="289"/>
      <c r="AH230" s="289"/>
      <c r="AI230" s="289"/>
      <c r="AJ230" s="289" t="s">
        <v>2664</v>
      </c>
      <c r="AK230" s="289" t="s">
        <v>2664</v>
      </c>
      <c r="AL230" s="289" t="s">
        <v>2681</v>
      </c>
      <c r="AM230" s="289" t="s">
        <v>2664</v>
      </c>
      <c r="AN230" s="289" t="s">
        <v>2681</v>
      </c>
      <c r="AO230" s="289"/>
      <c r="AP230" s="288"/>
      <c r="AQ230" s="287"/>
      <c r="AR230" s="287"/>
      <c r="AS230" s="287"/>
      <c r="AT230" s="287"/>
      <c r="AU230" s="287"/>
      <c r="AV230" s="287"/>
      <c r="AW230" s="286" t="s">
        <v>2723</v>
      </c>
      <c r="AX230" s="285" t="str">
        <f t="shared" si="7"/>
        <v>https://www.r-ict-advisor.jp/prom/chiiki_adviser/R7_profile/198_2025_ad.pdf</v>
      </c>
      <c r="AY230" s="284" t="s">
        <v>2740</v>
      </c>
    </row>
    <row r="231" spans="1:51" s="283" customFormat="1" ht="41.5" customHeight="1">
      <c r="A231" s="295">
        <v>223</v>
      </c>
      <c r="B231" s="294"/>
      <c r="C231" s="293"/>
      <c r="D231" s="292" t="s">
        <v>2721</v>
      </c>
      <c r="E231" s="291" t="str">
        <f t="shared" si="6"/>
        <v>山田　雅彦</v>
      </c>
      <c r="F231" s="290" t="s">
        <v>3725</v>
      </c>
      <c r="G231" s="289"/>
      <c r="H231" s="289"/>
      <c r="I231" s="289"/>
      <c r="J231" s="289"/>
      <c r="K231" s="289"/>
      <c r="L231" s="289"/>
      <c r="M231" s="289"/>
      <c r="N231" s="289" t="s">
        <v>2663</v>
      </c>
      <c r="O231" s="289"/>
      <c r="P231" s="289"/>
      <c r="Q231" s="289"/>
      <c r="R231" s="289"/>
      <c r="S231" s="289"/>
      <c r="T231" s="289"/>
      <c r="U231" s="289"/>
      <c r="V231" s="289"/>
      <c r="W231" s="289"/>
      <c r="X231" s="289"/>
      <c r="Y231" s="289"/>
      <c r="Z231" s="289"/>
      <c r="AA231" s="289"/>
      <c r="AB231" s="289"/>
      <c r="AC231" s="289"/>
      <c r="AD231" s="289"/>
      <c r="AE231" s="289" t="s">
        <v>2663</v>
      </c>
      <c r="AF231" s="289"/>
      <c r="AG231" s="289"/>
      <c r="AH231" s="289" t="s">
        <v>2663</v>
      </c>
      <c r="AI231" s="289"/>
      <c r="AJ231" s="289"/>
      <c r="AK231" s="289"/>
      <c r="AL231" s="289"/>
      <c r="AM231" s="289"/>
      <c r="AN231" s="289"/>
      <c r="AO231" s="289"/>
      <c r="AP231" s="288"/>
      <c r="AQ231" s="287"/>
      <c r="AR231" s="287"/>
      <c r="AS231" s="287"/>
      <c r="AT231" s="287"/>
      <c r="AU231" s="287"/>
      <c r="AV231" s="287"/>
      <c r="AW231" s="286" t="s">
        <v>2720</v>
      </c>
      <c r="AX231" s="285" t="str">
        <f t="shared" si="7"/>
        <v>https://www.r-ict-advisor.jp/prom/chiiki_adviser/R7_profile/199_2025_ad.pdf</v>
      </c>
      <c r="AY231" s="284" t="s">
        <v>2737</v>
      </c>
    </row>
    <row r="232" spans="1:51" s="283" customFormat="1" ht="41.5" customHeight="1">
      <c r="A232" s="295">
        <v>224</v>
      </c>
      <c r="B232" s="294"/>
      <c r="C232" s="293"/>
      <c r="D232" s="292" t="s">
        <v>2718</v>
      </c>
      <c r="E232" s="291" t="str">
        <f t="shared" si="6"/>
        <v>山中　守</v>
      </c>
      <c r="F232" s="290" t="s">
        <v>3726</v>
      </c>
      <c r="G232" s="289"/>
      <c r="H232" s="289"/>
      <c r="I232" s="289"/>
      <c r="J232" s="289"/>
      <c r="K232" s="289"/>
      <c r="L232" s="289"/>
      <c r="M232" s="289"/>
      <c r="N232" s="289"/>
      <c r="O232" s="289"/>
      <c r="P232" s="289"/>
      <c r="Q232" s="289" t="s">
        <v>2663</v>
      </c>
      <c r="R232" s="289"/>
      <c r="S232" s="289"/>
      <c r="T232" s="289"/>
      <c r="U232" s="289"/>
      <c r="V232" s="289" t="s">
        <v>2663</v>
      </c>
      <c r="W232" s="289"/>
      <c r="X232" s="289"/>
      <c r="Y232" s="289"/>
      <c r="Z232" s="289"/>
      <c r="AA232" s="289"/>
      <c r="AB232" s="289"/>
      <c r="AC232" s="289" t="s">
        <v>2663</v>
      </c>
      <c r="AD232" s="289"/>
      <c r="AE232" s="289"/>
      <c r="AF232" s="289"/>
      <c r="AG232" s="289"/>
      <c r="AH232" s="289"/>
      <c r="AI232" s="289"/>
      <c r="AJ232" s="289"/>
      <c r="AK232" s="289"/>
      <c r="AL232" s="289"/>
      <c r="AM232" s="289"/>
      <c r="AN232" s="289"/>
      <c r="AO232" s="289"/>
      <c r="AP232" s="288"/>
      <c r="AQ232" s="287"/>
      <c r="AR232" s="287"/>
      <c r="AS232" s="287"/>
      <c r="AT232" s="287"/>
      <c r="AU232" s="287"/>
      <c r="AV232" s="287"/>
      <c r="AW232" s="286" t="s">
        <v>2717</v>
      </c>
      <c r="AX232" s="285" t="str">
        <f t="shared" si="7"/>
        <v>https://www.r-ict-advisor.jp/prom/chiiki_adviser/R7_profile/200_2025_ad.pdf</v>
      </c>
      <c r="AY232" s="284" t="s">
        <v>2734</v>
      </c>
    </row>
    <row r="233" spans="1:51" s="283" customFormat="1" ht="41.5" customHeight="1">
      <c r="A233" s="295">
        <v>225</v>
      </c>
      <c r="B233" s="294"/>
      <c r="C233" s="293"/>
      <c r="D233" s="292" t="s">
        <v>2715</v>
      </c>
      <c r="E233" s="291" t="str">
        <f t="shared" si="6"/>
        <v>山西　潤一</v>
      </c>
      <c r="F233" s="290" t="s">
        <v>3727</v>
      </c>
      <c r="G233" s="289" t="s">
        <v>2664</v>
      </c>
      <c r="H233" s="289" t="s">
        <v>2664</v>
      </c>
      <c r="I233" s="289"/>
      <c r="J233" s="289" t="s">
        <v>2663</v>
      </c>
      <c r="K233" s="289" t="s">
        <v>2663</v>
      </c>
      <c r="L233" s="289"/>
      <c r="M233" s="289"/>
      <c r="N233" s="289" t="s">
        <v>2663</v>
      </c>
      <c r="O233" s="289" t="s">
        <v>2663</v>
      </c>
      <c r="P233" s="289"/>
      <c r="Q233" s="289" t="s">
        <v>2664</v>
      </c>
      <c r="R233" s="289"/>
      <c r="S233" s="289"/>
      <c r="T233" s="289"/>
      <c r="U233" s="289"/>
      <c r="V233" s="289" t="s">
        <v>2664</v>
      </c>
      <c r="W233" s="289"/>
      <c r="X233" s="289"/>
      <c r="Y233" s="289"/>
      <c r="Z233" s="289" t="s">
        <v>2663</v>
      </c>
      <c r="AA233" s="289"/>
      <c r="AB233" s="289"/>
      <c r="AC233" s="289"/>
      <c r="AD233" s="289"/>
      <c r="AE233" s="289"/>
      <c r="AF233" s="289"/>
      <c r="AG233" s="289" t="s">
        <v>2663</v>
      </c>
      <c r="AH233" s="289" t="s">
        <v>2663</v>
      </c>
      <c r="AI233" s="289"/>
      <c r="AJ233" s="289"/>
      <c r="AK233" s="289"/>
      <c r="AL233" s="289"/>
      <c r="AM233" s="289"/>
      <c r="AN233" s="289"/>
      <c r="AO233" s="289"/>
      <c r="AP233" s="288"/>
      <c r="AQ233" s="287"/>
      <c r="AR233" s="287"/>
      <c r="AS233" s="287"/>
      <c r="AT233" s="287"/>
      <c r="AU233" s="287"/>
      <c r="AV233" s="287"/>
      <c r="AW233" s="286" t="s">
        <v>2714</v>
      </c>
      <c r="AX233" s="285" t="str">
        <f t="shared" si="7"/>
        <v>https://www.r-ict-advisor.jp/prom/chiiki_adviser/R7_profile/201_2025_ad.pdf</v>
      </c>
      <c r="AY233" s="284" t="s">
        <v>2731</v>
      </c>
    </row>
    <row r="234" spans="1:51" s="283" customFormat="1" ht="41.5" customHeight="1">
      <c r="A234" s="295">
        <v>226</v>
      </c>
      <c r="B234" s="294"/>
      <c r="C234" s="293"/>
      <c r="D234" s="292" t="s">
        <v>3531</v>
      </c>
      <c r="E234" s="291" t="str">
        <f t="shared" si="6"/>
        <v>山本　孝</v>
      </c>
      <c r="F234" s="290" t="s">
        <v>3728</v>
      </c>
      <c r="G234" s="289" t="s">
        <v>2664</v>
      </c>
      <c r="H234" s="289" t="s">
        <v>2663</v>
      </c>
      <c r="I234" s="289"/>
      <c r="J234" s="289" t="s">
        <v>2663</v>
      </c>
      <c r="K234" s="289" t="s">
        <v>2663</v>
      </c>
      <c r="L234" s="289" t="s">
        <v>2663</v>
      </c>
      <c r="M234" s="289"/>
      <c r="N234" s="289"/>
      <c r="O234" s="289" t="s">
        <v>2663</v>
      </c>
      <c r="P234" s="289"/>
      <c r="Q234" s="289" t="s">
        <v>2663</v>
      </c>
      <c r="R234" s="289"/>
      <c r="S234" s="289"/>
      <c r="T234" s="289"/>
      <c r="U234" s="289"/>
      <c r="V234" s="289"/>
      <c r="W234" s="289"/>
      <c r="X234" s="289" t="s">
        <v>2663</v>
      </c>
      <c r="Y234" s="289"/>
      <c r="Z234" s="289" t="s">
        <v>2663</v>
      </c>
      <c r="AA234" s="289"/>
      <c r="AB234" s="289"/>
      <c r="AC234" s="289"/>
      <c r="AD234" s="289"/>
      <c r="AE234" s="289"/>
      <c r="AF234" s="289"/>
      <c r="AG234" s="289" t="s">
        <v>2663</v>
      </c>
      <c r="AH234" s="289"/>
      <c r="AI234" s="289"/>
      <c r="AJ234" s="289"/>
      <c r="AK234" s="289" t="s">
        <v>2663</v>
      </c>
      <c r="AL234" s="289"/>
      <c r="AM234" s="289"/>
      <c r="AN234" s="289"/>
      <c r="AO234" s="289"/>
      <c r="AP234" s="288"/>
      <c r="AQ234" s="287"/>
      <c r="AR234" s="287"/>
      <c r="AS234" s="287"/>
      <c r="AT234" s="287"/>
      <c r="AU234" s="287"/>
      <c r="AV234" s="287"/>
      <c r="AW234" s="286" t="s">
        <v>3472</v>
      </c>
      <c r="AX234" s="285" t="str">
        <f t="shared" si="7"/>
        <v>https://www.r-ict-advisor.jp/prom/chiiki_adviser/R7_profile/246_2025_ad.pdf</v>
      </c>
      <c r="AY234" s="284" t="s">
        <v>3499</v>
      </c>
    </row>
    <row r="235" spans="1:51" s="283" customFormat="1" ht="41.5" customHeight="1">
      <c r="A235" s="295">
        <v>227</v>
      </c>
      <c r="B235" s="294"/>
      <c r="C235" s="293"/>
      <c r="D235" s="292" t="s">
        <v>2712</v>
      </c>
      <c r="E235" s="291" t="str">
        <f t="shared" si="6"/>
        <v>由比　良雄</v>
      </c>
      <c r="F235" s="290" t="s">
        <v>3729</v>
      </c>
      <c r="G235" s="289" t="s">
        <v>2664</v>
      </c>
      <c r="H235" s="289" t="s">
        <v>2664</v>
      </c>
      <c r="I235" s="289" t="s">
        <v>2664</v>
      </c>
      <c r="J235" s="289" t="s">
        <v>2664</v>
      </c>
      <c r="K235" s="289" t="s">
        <v>2663</v>
      </c>
      <c r="L235" s="289" t="s">
        <v>2663</v>
      </c>
      <c r="M235" s="289" t="s">
        <v>2664</v>
      </c>
      <c r="N235" s="289" t="s">
        <v>2663</v>
      </c>
      <c r="O235" s="289" t="s">
        <v>2663</v>
      </c>
      <c r="P235" s="289" t="s">
        <v>2663</v>
      </c>
      <c r="Q235" s="289" t="s">
        <v>2664</v>
      </c>
      <c r="R235" s="289" t="s">
        <v>2663</v>
      </c>
      <c r="S235" s="289" t="s">
        <v>2663</v>
      </c>
      <c r="T235" s="289" t="s">
        <v>2663</v>
      </c>
      <c r="U235" s="289" t="s">
        <v>2663</v>
      </c>
      <c r="V235" s="289" t="s">
        <v>2663</v>
      </c>
      <c r="W235" s="289" t="s">
        <v>2663</v>
      </c>
      <c r="X235" s="289" t="s">
        <v>2664</v>
      </c>
      <c r="Y235" s="289" t="s">
        <v>2663</v>
      </c>
      <c r="Z235" s="289" t="s">
        <v>2663</v>
      </c>
      <c r="AA235" s="289" t="s">
        <v>2663</v>
      </c>
      <c r="AB235" s="289" t="s">
        <v>2663</v>
      </c>
      <c r="AC235" s="289" t="s">
        <v>2663</v>
      </c>
      <c r="AD235" s="289"/>
      <c r="AE235" s="289" t="s">
        <v>2663</v>
      </c>
      <c r="AF235" s="289" t="s">
        <v>2663</v>
      </c>
      <c r="AG235" s="289" t="s">
        <v>2663</v>
      </c>
      <c r="AH235" s="289" t="s">
        <v>2664</v>
      </c>
      <c r="AI235" s="289" t="s">
        <v>2663</v>
      </c>
      <c r="AJ235" s="289" t="s">
        <v>2664</v>
      </c>
      <c r="AK235" s="289" t="s">
        <v>2664</v>
      </c>
      <c r="AL235" s="289" t="s">
        <v>2663</v>
      </c>
      <c r="AM235" s="289" t="s">
        <v>2663</v>
      </c>
      <c r="AN235" s="289" t="s">
        <v>2664</v>
      </c>
      <c r="AO235" s="289" t="s">
        <v>2663</v>
      </c>
      <c r="AP235" s="288"/>
      <c r="AQ235" s="287"/>
      <c r="AR235" s="287"/>
      <c r="AS235" s="287"/>
      <c r="AT235" s="287"/>
      <c r="AU235" s="287"/>
      <c r="AV235" s="287"/>
      <c r="AW235" s="286" t="s">
        <v>2711</v>
      </c>
      <c r="AX235" s="285" t="str">
        <f t="shared" si="7"/>
        <v>https://www.r-ict-advisor.jp/prom/chiiki_adviser/R7_profile/202_2025_ad.pdf</v>
      </c>
      <c r="AY235" s="284" t="s">
        <v>2728</v>
      </c>
    </row>
    <row r="236" spans="1:51" s="283" customFormat="1" ht="41.5" customHeight="1">
      <c r="A236" s="295">
        <v>228</v>
      </c>
      <c r="B236" s="294"/>
      <c r="C236" s="293"/>
      <c r="D236" s="292" t="s">
        <v>2709</v>
      </c>
      <c r="E236" s="291" t="str">
        <f t="shared" si="6"/>
        <v>横山　正人</v>
      </c>
      <c r="F236" s="290" t="s">
        <v>2708</v>
      </c>
      <c r="G236" s="289" t="s">
        <v>2664</v>
      </c>
      <c r="H236" s="289" t="s">
        <v>2664</v>
      </c>
      <c r="I236" s="289"/>
      <c r="J236" s="289" t="s">
        <v>2664</v>
      </c>
      <c r="K236" s="289" t="s">
        <v>2663</v>
      </c>
      <c r="L236" s="289" t="s">
        <v>2664</v>
      </c>
      <c r="M236" s="289" t="s">
        <v>2664</v>
      </c>
      <c r="N236" s="289"/>
      <c r="O236" s="289"/>
      <c r="P236" s="289"/>
      <c r="Q236" s="289" t="s">
        <v>2664</v>
      </c>
      <c r="R236" s="289"/>
      <c r="S236" s="289" t="s">
        <v>2664</v>
      </c>
      <c r="T236" s="289" t="s">
        <v>2663</v>
      </c>
      <c r="U236" s="289"/>
      <c r="V236" s="289" t="s">
        <v>2663</v>
      </c>
      <c r="W236" s="289" t="s">
        <v>2663</v>
      </c>
      <c r="X236" s="289"/>
      <c r="Y236" s="289" t="s">
        <v>2663</v>
      </c>
      <c r="Z236" s="289" t="s">
        <v>2663</v>
      </c>
      <c r="AA236" s="289" t="s">
        <v>2664</v>
      </c>
      <c r="AB236" s="289" t="s">
        <v>2664</v>
      </c>
      <c r="AC236" s="289"/>
      <c r="AD236" s="289"/>
      <c r="AE236" s="289" t="s">
        <v>2663</v>
      </c>
      <c r="AF236" s="289"/>
      <c r="AG236" s="289" t="s">
        <v>2664</v>
      </c>
      <c r="AH236" s="289"/>
      <c r="AI236" s="289"/>
      <c r="AJ236" s="289"/>
      <c r="AK236" s="289" t="s">
        <v>2663</v>
      </c>
      <c r="AL236" s="289"/>
      <c r="AM236" s="289"/>
      <c r="AN236" s="289"/>
      <c r="AO236" s="289" t="s">
        <v>2664</v>
      </c>
      <c r="AP236" s="288"/>
      <c r="AQ236" s="287"/>
      <c r="AR236" s="287"/>
      <c r="AS236" s="287"/>
      <c r="AT236" s="287"/>
      <c r="AU236" s="287"/>
      <c r="AV236" s="287"/>
      <c r="AW236" s="286" t="s">
        <v>2707</v>
      </c>
      <c r="AX236" s="285" t="str">
        <f t="shared" si="7"/>
        <v>https://www.r-ict-advisor.jp/prom/chiiki_adviser/R7_profile/203_2025_ad.pdf</v>
      </c>
      <c r="AY236" s="284" t="s">
        <v>2725</v>
      </c>
    </row>
    <row r="237" spans="1:51" s="283" customFormat="1" ht="41.5" customHeight="1">
      <c r="A237" s="295">
        <v>229</v>
      </c>
      <c r="B237" s="294"/>
      <c r="C237" s="293"/>
      <c r="D237" s="292" t="s">
        <v>2705</v>
      </c>
      <c r="E237" s="291" t="str">
        <f t="shared" si="6"/>
        <v>吉崎　正弘</v>
      </c>
      <c r="F237" s="290" t="s">
        <v>3730</v>
      </c>
      <c r="G237" s="289" t="s">
        <v>2664</v>
      </c>
      <c r="H237" s="289"/>
      <c r="I237" s="289"/>
      <c r="J237" s="289"/>
      <c r="K237" s="289"/>
      <c r="L237" s="289"/>
      <c r="M237" s="289"/>
      <c r="N237" s="289"/>
      <c r="O237" s="289"/>
      <c r="P237" s="289" t="s">
        <v>2664</v>
      </c>
      <c r="Q237" s="289"/>
      <c r="R237" s="289" t="s">
        <v>2663</v>
      </c>
      <c r="S237" s="289"/>
      <c r="T237" s="289"/>
      <c r="U237" s="289"/>
      <c r="V237" s="289"/>
      <c r="W237" s="289"/>
      <c r="X237" s="289"/>
      <c r="Y237" s="289"/>
      <c r="Z237" s="289"/>
      <c r="AA237" s="289"/>
      <c r="AB237" s="289"/>
      <c r="AC237" s="289" t="s">
        <v>2664</v>
      </c>
      <c r="AD237" s="289"/>
      <c r="AE237" s="289"/>
      <c r="AF237" s="289"/>
      <c r="AG237" s="289"/>
      <c r="AH237" s="289"/>
      <c r="AI237" s="289"/>
      <c r="AJ237" s="289"/>
      <c r="AK237" s="289"/>
      <c r="AL237" s="289"/>
      <c r="AM237" s="289"/>
      <c r="AN237" s="289"/>
      <c r="AO237" s="289"/>
      <c r="AP237" s="288"/>
      <c r="AQ237" s="287"/>
      <c r="AR237" s="287"/>
      <c r="AS237" s="287"/>
      <c r="AT237" s="287"/>
      <c r="AU237" s="287"/>
      <c r="AV237" s="287"/>
      <c r="AW237" s="286" t="s">
        <v>2704</v>
      </c>
      <c r="AX237" s="285" t="str">
        <f t="shared" si="7"/>
        <v>https://www.r-ict-advisor.jp/prom/chiiki_adviser/R7_profile/204_2025_ad.pdf</v>
      </c>
      <c r="AY237" s="284" t="s">
        <v>2722</v>
      </c>
    </row>
    <row r="238" spans="1:51" s="283" customFormat="1" ht="41.5" customHeight="1">
      <c r="A238" s="295">
        <v>230</v>
      </c>
      <c r="B238" s="294"/>
      <c r="C238" s="293"/>
      <c r="D238" s="292" t="s">
        <v>2702</v>
      </c>
      <c r="E238" s="291" t="str">
        <f t="shared" si="6"/>
        <v>吉田　健太郎</v>
      </c>
      <c r="F238" s="290" t="s">
        <v>3731</v>
      </c>
      <c r="G238" s="289"/>
      <c r="H238" s="289" t="s">
        <v>2663</v>
      </c>
      <c r="I238" s="289"/>
      <c r="J238" s="289"/>
      <c r="K238" s="289" t="s">
        <v>2663</v>
      </c>
      <c r="L238" s="289"/>
      <c r="M238" s="289"/>
      <c r="N238" s="289" t="s">
        <v>2663</v>
      </c>
      <c r="O238" s="289" t="s">
        <v>2663</v>
      </c>
      <c r="P238" s="289" t="s">
        <v>2663</v>
      </c>
      <c r="Q238" s="289" t="s">
        <v>2663</v>
      </c>
      <c r="R238" s="289" t="s">
        <v>2663</v>
      </c>
      <c r="S238" s="289"/>
      <c r="T238" s="289"/>
      <c r="U238" s="289"/>
      <c r="V238" s="289" t="s">
        <v>2663</v>
      </c>
      <c r="W238" s="289"/>
      <c r="X238" s="289" t="s">
        <v>2663</v>
      </c>
      <c r="Y238" s="289" t="s">
        <v>2663</v>
      </c>
      <c r="Z238" s="289" t="s">
        <v>2663</v>
      </c>
      <c r="AA238" s="289"/>
      <c r="AB238" s="289"/>
      <c r="AC238" s="289" t="s">
        <v>2663</v>
      </c>
      <c r="AD238" s="289" t="s">
        <v>2681</v>
      </c>
      <c r="AE238" s="289" t="s">
        <v>2663</v>
      </c>
      <c r="AF238" s="289"/>
      <c r="AG238" s="289" t="s">
        <v>2663</v>
      </c>
      <c r="AH238" s="289" t="s">
        <v>2663</v>
      </c>
      <c r="AI238" s="289" t="s">
        <v>2663</v>
      </c>
      <c r="AJ238" s="289"/>
      <c r="AK238" s="289"/>
      <c r="AL238" s="289"/>
      <c r="AM238" s="289"/>
      <c r="AN238" s="289"/>
      <c r="AO238" s="289" t="s">
        <v>2663</v>
      </c>
      <c r="AP238" s="288"/>
      <c r="AQ238" s="287"/>
      <c r="AR238" s="287"/>
      <c r="AS238" s="287"/>
      <c r="AT238" s="287"/>
      <c r="AU238" s="287"/>
      <c r="AV238" s="287"/>
      <c r="AW238" s="286" t="s">
        <v>3473</v>
      </c>
      <c r="AX238" s="285" t="str">
        <f t="shared" si="7"/>
        <v>https://www.r-ict-advisor.jp/prom/chiiki_adviser/R7_profile/205_2025_ad.pdf</v>
      </c>
      <c r="AY238" s="284" t="s">
        <v>2719</v>
      </c>
    </row>
    <row r="239" spans="1:51" s="283" customFormat="1" ht="41.5" customHeight="1">
      <c r="A239" s="295">
        <v>231</v>
      </c>
      <c r="B239" s="294"/>
      <c r="C239" s="293"/>
      <c r="D239" s="292" t="s">
        <v>2700</v>
      </c>
      <c r="E239" s="291" t="str">
        <f t="shared" si="6"/>
        <v>吉田　孝志</v>
      </c>
      <c r="F239" s="290" t="s">
        <v>3732</v>
      </c>
      <c r="G239" s="289" t="s">
        <v>2663</v>
      </c>
      <c r="H239" s="289" t="s">
        <v>2663</v>
      </c>
      <c r="I239" s="289" t="s">
        <v>2663</v>
      </c>
      <c r="J239" s="289"/>
      <c r="K239" s="289"/>
      <c r="L239" s="289"/>
      <c r="M239" s="289"/>
      <c r="N239" s="289" t="s">
        <v>2663</v>
      </c>
      <c r="O239" s="289" t="s">
        <v>2663</v>
      </c>
      <c r="P239" s="289" t="s">
        <v>2663</v>
      </c>
      <c r="Q239" s="289" t="s">
        <v>2663</v>
      </c>
      <c r="R239" s="289" t="s">
        <v>2663</v>
      </c>
      <c r="S239" s="289" t="s">
        <v>2663</v>
      </c>
      <c r="T239" s="289"/>
      <c r="U239" s="289"/>
      <c r="V239" s="289"/>
      <c r="W239" s="289"/>
      <c r="X239" s="289" t="s">
        <v>2663</v>
      </c>
      <c r="Y239" s="289"/>
      <c r="Z239" s="289" t="s">
        <v>2663</v>
      </c>
      <c r="AA239" s="289"/>
      <c r="AB239" s="289"/>
      <c r="AC239" s="289"/>
      <c r="AD239" s="289" t="s">
        <v>2663</v>
      </c>
      <c r="AE239" s="289" t="s">
        <v>2663</v>
      </c>
      <c r="AF239" s="289"/>
      <c r="AG239" s="289" t="s">
        <v>2663</v>
      </c>
      <c r="AH239" s="289"/>
      <c r="AI239" s="289"/>
      <c r="AJ239" s="289"/>
      <c r="AK239" s="289"/>
      <c r="AL239" s="289"/>
      <c r="AM239" s="289"/>
      <c r="AN239" s="289" t="s">
        <v>2663</v>
      </c>
      <c r="AO239" s="289"/>
      <c r="AP239" s="288"/>
      <c r="AQ239" s="287"/>
      <c r="AR239" s="287"/>
      <c r="AS239" s="287"/>
      <c r="AT239" s="287"/>
      <c r="AU239" s="287"/>
      <c r="AV239" s="287"/>
      <c r="AW239" s="286" t="s">
        <v>2699</v>
      </c>
      <c r="AX239" s="285" t="str">
        <f t="shared" si="7"/>
        <v>https://www.r-ict-advisor.jp/prom/chiiki_adviser/R7_profile/206_2025_ad.pdf</v>
      </c>
      <c r="AY239" s="284" t="s">
        <v>2716</v>
      </c>
    </row>
    <row r="240" spans="1:51" s="283" customFormat="1" ht="41.5" customHeight="1">
      <c r="A240" s="295">
        <v>232</v>
      </c>
      <c r="B240" s="294"/>
      <c r="C240" s="293"/>
      <c r="D240" s="292" t="s">
        <v>2697</v>
      </c>
      <c r="E240" s="291" t="str">
        <f t="shared" si="6"/>
        <v>吉田　博一</v>
      </c>
      <c r="F240" s="290" t="s">
        <v>2696</v>
      </c>
      <c r="G240" s="289" t="s">
        <v>2663</v>
      </c>
      <c r="H240" s="289" t="s">
        <v>2664</v>
      </c>
      <c r="I240" s="289" t="s">
        <v>2663</v>
      </c>
      <c r="J240" s="289" t="s">
        <v>2663</v>
      </c>
      <c r="K240" s="289" t="s">
        <v>2664</v>
      </c>
      <c r="L240" s="289" t="s">
        <v>2663</v>
      </c>
      <c r="M240" s="289" t="s">
        <v>2663</v>
      </c>
      <c r="N240" s="289"/>
      <c r="O240" s="289"/>
      <c r="P240" s="289" t="s">
        <v>2663</v>
      </c>
      <c r="Q240" s="289" t="s">
        <v>2663</v>
      </c>
      <c r="R240" s="289"/>
      <c r="S240" s="289" t="s">
        <v>2663</v>
      </c>
      <c r="T240" s="289" t="s">
        <v>2663</v>
      </c>
      <c r="U240" s="289" t="s">
        <v>2663</v>
      </c>
      <c r="V240" s="289" t="s">
        <v>2663</v>
      </c>
      <c r="W240" s="289"/>
      <c r="X240" s="289"/>
      <c r="Y240" s="289"/>
      <c r="Z240" s="289" t="s">
        <v>2663</v>
      </c>
      <c r="AA240" s="289"/>
      <c r="AB240" s="289"/>
      <c r="AC240" s="289"/>
      <c r="AD240" s="289"/>
      <c r="AE240" s="289"/>
      <c r="AF240" s="289" t="s">
        <v>2663</v>
      </c>
      <c r="AG240" s="289"/>
      <c r="AH240" s="289"/>
      <c r="AI240" s="289"/>
      <c r="AJ240" s="289" t="s">
        <v>2664</v>
      </c>
      <c r="AK240" s="289" t="s">
        <v>2664</v>
      </c>
      <c r="AL240" s="289" t="s">
        <v>2664</v>
      </c>
      <c r="AM240" s="289" t="s">
        <v>2664</v>
      </c>
      <c r="AN240" s="289"/>
      <c r="AO240" s="289" t="s">
        <v>2663</v>
      </c>
      <c r="AP240" s="288"/>
      <c r="AQ240" s="287"/>
      <c r="AR240" s="287"/>
      <c r="AS240" s="287"/>
      <c r="AT240" s="287"/>
      <c r="AU240" s="287"/>
      <c r="AV240" s="287"/>
      <c r="AW240" s="286" t="s">
        <v>2695</v>
      </c>
      <c r="AX240" s="285" t="str">
        <f t="shared" si="7"/>
        <v>https://www.r-ict-advisor.jp/prom/chiiki_adviser/R7_profile/207_2025_ad.pdf</v>
      </c>
      <c r="AY240" s="284" t="s">
        <v>2713</v>
      </c>
    </row>
    <row r="241" spans="1:51" s="283" customFormat="1" ht="41.5" customHeight="1">
      <c r="A241" s="295">
        <v>233</v>
      </c>
      <c r="B241" s="294"/>
      <c r="C241" s="293"/>
      <c r="D241" s="292" t="s">
        <v>2693</v>
      </c>
      <c r="E241" s="291" t="str">
        <f t="shared" si="6"/>
        <v>吉田　稔</v>
      </c>
      <c r="F241" s="290" t="s">
        <v>2692</v>
      </c>
      <c r="G241" s="289" t="s">
        <v>2663</v>
      </c>
      <c r="H241" s="289" t="s">
        <v>2663</v>
      </c>
      <c r="I241" s="289" t="s">
        <v>2663</v>
      </c>
      <c r="J241" s="289" t="s">
        <v>2663</v>
      </c>
      <c r="K241" s="289" t="s">
        <v>2663</v>
      </c>
      <c r="L241" s="289" t="s">
        <v>2663</v>
      </c>
      <c r="M241" s="289" t="s">
        <v>2663</v>
      </c>
      <c r="N241" s="289" t="s">
        <v>2663</v>
      </c>
      <c r="O241" s="289"/>
      <c r="P241" s="289"/>
      <c r="Q241" s="289" t="s">
        <v>2663</v>
      </c>
      <c r="R241" s="289"/>
      <c r="S241" s="289" t="s">
        <v>2664</v>
      </c>
      <c r="T241" s="289" t="s">
        <v>2664</v>
      </c>
      <c r="U241" s="289"/>
      <c r="V241" s="289" t="s">
        <v>2663</v>
      </c>
      <c r="W241" s="289" t="s">
        <v>2663</v>
      </c>
      <c r="X241" s="289"/>
      <c r="Y241" s="289"/>
      <c r="Z241" s="289"/>
      <c r="AA241" s="289" t="s">
        <v>2663</v>
      </c>
      <c r="AB241" s="289"/>
      <c r="AC241" s="289"/>
      <c r="AD241" s="289"/>
      <c r="AE241" s="289"/>
      <c r="AF241" s="289" t="s">
        <v>2663</v>
      </c>
      <c r="AG241" s="289"/>
      <c r="AH241" s="289" t="s">
        <v>2663</v>
      </c>
      <c r="AI241" s="289"/>
      <c r="AJ241" s="289" t="s">
        <v>2664</v>
      </c>
      <c r="AK241" s="289" t="s">
        <v>2663</v>
      </c>
      <c r="AL241" s="289" t="s">
        <v>2663</v>
      </c>
      <c r="AM241" s="289" t="s">
        <v>2664</v>
      </c>
      <c r="AN241" s="289" t="s">
        <v>2663</v>
      </c>
      <c r="AO241" s="289" t="s">
        <v>2664</v>
      </c>
      <c r="AP241" s="288"/>
      <c r="AQ241" s="287"/>
      <c r="AR241" s="287"/>
      <c r="AS241" s="287"/>
      <c r="AT241" s="287"/>
      <c r="AU241" s="287"/>
      <c r="AV241" s="287"/>
      <c r="AW241" s="286" t="s">
        <v>2691</v>
      </c>
      <c r="AX241" s="285" t="str">
        <f t="shared" si="7"/>
        <v>https://www.r-ict-advisor.jp/prom/chiiki_adviser/R7_profile/208_2025_ad.pdf</v>
      </c>
      <c r="AY241" s="284" t="s">
        <v>2710</v>
      </c>
    </row>
    <row r="242" spans="1:51" s="283" customFormat="1" ht="41.5" customHeight="1">
      <c r="A242" s="295">
        <v>234</v>
      </c>
      <c r="B242" s="294"/>
      <c r="C242" s="293"/>
      <c r="D242" s="292" t="s">
        <v>3532</v>
      </c>
      <c r="E242" s="291" t="str">
        <f t="shared" si="6"/>
        <v>吉田　基晴</v>
      </c>
      <c r="F242" s="290" t="s">
        <v>3733</v>
      </c>
      <c r="G242" s="289" t="s">
        <v>2663</v>
      </c>
      <c r="H242" s="289" t="s">
        <v>2663</v>
      </c>
      <c r="I242" s="289" t="s">
        <v>2663</v>
      </c>
      <c r="J242" s="289" t="s">
        <v>2663</v>
      </c>
      <c r="K242" s="289"/>
      <c r="L242" s="289"/>
      <c r="M242" s="289"/>
      <c r="N242" s="289"/>
      <c r="O242" s="289"/>
      <c r="P242" s="289"/>
      <c r="Q242" s="289"/>
      <c r="R242" s="289"/>
      <c r="S242" s="289"/>
      <c r="T242" s="289"/>
      <c r="U242" s="289"/>
      <c r="V242" s="289"/>
      <c r="W242" s="289"/>
      <c r="X242" s="289" t="s">
        <v>2664</v>
      </c>
      <c r="Y242" s="289" t="s">
        <v>2664</v>
      </c>
      <c r="Z242" s="289" t="s">
        <v>2664</v>
      </c>
      <c r="AA242" s="289"/>
      <c r="AB242" s="289" t="s">
        <v>2664</v>
      </c>
      <c r="AC242" s="289" t="s">
        <v>2664</v>
      </c>
      <c r="AD242" s="289" t="s">
        <v>2664</v>
      </c>
      <c r="AE242" s="289"/>
      <c r="AF242" s="289"/>
      <c r="AG242" s="289"/>
      <c r="AH242" s="289"/>
      <c r="AI242" s="289" t="s">
        <v>2663</v>
      </c>
      <c r="AJ242" s="289"/>
      <c r="AK242" s="289"/>
      <c r="AL242" s="289"/>
      <c r="AM242" s="289"/>
      <c r="AN242" s="289"/>
      <c r="AO242" s="289"/>
      <c r="AP242" s="288"/>
      <c r="AQ242" s="287"/>
      <c r="AR242" s="287"/>
      <c r="AS242" s="287"/>
      <c r="AT242" s="287"/>
      <c r="AU242" s="287"/>
      <c r="AV242" s="287"/>
      <c r="AW242" s="286" t="s">
        <v>3474</v>
      </c>
      <c r="AX242" s="285" t="str">
        <f t="shared" si="7"/>
        <v>https://www.r-ict-advisor.jp/prom/chiiki_adviser/R7_profile/247_2025_ad.pdf</v>
      </c>
      <c r="AY242" s="284" t="s">
        <v>3500</v>
      </c>
    </row>
    <row r="243" spans="1:51" s="283" customFormat="1" ht="41.5" customHeight="1">
      <c r="A243" s="295">
        <v>235</v>
      </c>
      <c r="B243" s="294"/>
      <c r="C243" s="293"/>
      <c r="D243" s="292" t="s">
        <v>2689</v>
      </c>
      <c r="E243" s="291" t="str">
        <f t="shared" si="6"/>
        <v>吉本　明平</v>
      </c>
      <c r="F243" s="290" t="s">
        <v>3734</v>
      </c>
      <c r="G243" s="289" t="s">
        <v>2664</v>
      </c>
      <c r="H243" s="289" t="s">
        <v>2663</v>
      </c>
      <c r="I243" s="289" t="s">
        <v>2663</v>
      </c>
      <c r="J243" s="289" t="s">
        <v>2664</v>
      </c>
      <c r="K243" s="289" t="s">
        <v>2663</v>
      </c>
      <c r="L243" s="289" t="s">
        <v>2663</v>
      </c>
      <c r="M243" s="289" t="s">
        <v>2663</v>
      </c>
      <c r="N243" s="289"/>
      <c r="O243" s="289"/>
      <c r="P243" s="289"/>
      <c r="Q243" s="289" t="s">
        <v>2663</v>
      </c>
      <c r="R243" s="289"/>
      <c r="S243" s="289"/>
      <c r="T243" s="289" t="s">
        <v>2664</v>
      </c>
      <c r="U243" s="289"/>
      <c r="V243" s="289"/>
      <c r="W243" s="289"/>
      <c r="X243" s="289"/>
      <c r="Y243" s="289"/>
      <c r="Z243" s="289"/>
      <c r="AA243" s="289"/>
      <c r="AB243" s="289"/>
      <c r="AC243" s="289"/>
      <c r="AD243" s="289"/>
      <c r="AE243" s="289"/>
      <c r="AF243" s="289"/>
      <c r="AG243" s="289" t="s">
        <v>2663</v>
      </c>
      <c r="AH243" s="289"/>
      <c r="AI243" s="289"/>
      <c r="AJ243" s="289" t="s">
        <v>2664</v>
      </c>
      <c r="AK243" s="289" t="s">
        <v>2663</v>
      </c>
      <c r="AL243" s="289"/>
      <c r="AM243" s="289" t="s">
        <v>2664</v>
      </c>
      <c r="AN243" s="289"/>
      <c r="AO243" s="289"/>
      <c r="AP243" s="288"/>
      <c r="AQ243" s="287"/>
      <c r="AR243" s="287"/>
      <c r="AS243" s="287"/>
      <c r="AT243" s="287"/>
      <c r="AU243" s="287"/>
      <c r="AV243" s="287"/>
      <c r="AW243" s="286" t="s">
        <v>2688</v>
      </c>
      <c r="AX243" s="285" t="str">
        <f t="shared" si="7"/>
        <v>https://www.r-ict-advisor.jp/prom/chiiki_adviser/R7_profile/209_2025_ad.pdf</v>
      </c>
      <c r="AY243" s="284" t="s">
        <v>2706</v>
      </c>
    </row>
    <row r="244" spans="1:51" s="283" customFormat="1" ht="41.5" customHeight="1">
      <c r="A244" s="295">
        <v>236</v>
      </c>
      <c r="B244" s="294"/>
      <c r="C244" s="293"/>
      <c r="D244" s="292" t="s">
        <v>2686</v>
      </c>
      <c r="E244" s="291" t="str">
        <f t="shared" si="6"/>
        <v>米田　宗義</v>
      </c>
      <c r="F244" s="290" t="s">
        <v>3735</v>
      </c>
      <c r="G244" s="289" t="s">
        <v>2664</v>
      </c>
      <c r="H244" s="289" t="s">
        <v>2664</v>
      </c>
      <c r="I244" s="289" t="s">
        <v>2664</v>
      </c>
      <c r="J244" s="289" t="s">
        <v>2664</v>
      </c>
      <c r="K244" s="289" t="s">
        <v>2663</v>
      </c>
      <c r="L244" s="289" t="s">
        <v>2663</v>
      </c>
      <c r="M244" s="289" t="s">
        <v>2664</v>
      </c>
      <c r="N244" s="289" t="s">
        <v>2664</v>
      </c>
      <c r="O244" s="289" t="s">
        <v>2664</v>
      </c>
      <c r="P244" s="289" t="s">
        <v>2663</v>
      </c>
      <c r="Q244" s="289" t="s">
        <v>2664</v>
      </c>
      <c r="R244" s="289" t="s">
        <v>2663</v>
      </c>
      <c r="S244" s="289" t="s">
        <v>2663</v>
      </c>
      <c r="T244" s="289" t="s">
        <v>2664</v>
      </c>
      <c r="U244" s="289"/>
      <c r="V244" s="289" t="s">
        <v>2663</v>
      </c>
      <c r="W244" s="289" t="s">
        <v>2663</v>
      </c>
      <c r="X244" s="289" t="s">
        <v>2664</v>
      </c>
      <c r="Y244" s="289" t="s">
        <v>2663</v>
      </c>
      <c r="Z244" s="289" t="s">
        <v>2664</v>
      </c>
      <c r="AA244" s="289" t="s">
        <v>2663</v>
      </c>
      <c r="AB244" s="289" t="s">
        <v>2663</v>
      </c>
      <c r="AC244" s="289" t="s">
        <v>2664</v>
      </c>
      <c r="AD244" s="289" t="s">
        <v>2663</v>
      </c>
      <c r="AE244" s="289"/>
      <c r="AF244" s="289" t="s">
        <v>2664</v>
      </c>
      <c r="AG244" s="289" t="s">
        <v>2664</v>
      </c>
      <c r="AH244" s="289" t="s">
        <v>2664</v>
      </c>
      <c r="AI244" s="289"/>
      <c r="AJ244" s="289" t="s">
        <v>2664</v>
      </c>
      <c r="AK244" s="289" t="s">
        <v>2664</v>
      </c>
      <c r="AL244" s="289" t="s">
        <v>2664</v>
      </c>
      <c r="AM244" s="289" t="s">
        <v>2664</v>
      </c>
      <c r="AN244" s="289" t="s">
        <v>2663</v>
      </c>
      <c r="AO244" s="289"/>
      <c r="AP244" s="288"/>
      <c r="AQ244" s="287"/>
      <c r="AR244" s="287"/>
      <c r="AS244" s="287"/>
      <c r="AT244" s="287"/>
      <c r="AU244" s="287"/>
      <c r="AV244" s="287"/>
      <c r="AW244" s="286" t="s">
        <v>2685</v>
      </c>
      <c r="AX244" s="285" t="str">
        <f t="shared" si="7"/>
        <v>https://www.r-ict-advisor.jp/prom/chiiki_adviser/R7_profile/210_2025_ad.pdf</v>
      </c>
      <c r="AY244" s="284" t="s">
        <v>2703</v>
      </c>
    </row>
    <row r="245" spans="1:51" s="283" customFormat="1" ht="41.5" customHeight="1">
      <c r="A245" s="295">
        <v>237</v>
      </c>
      <c r="B245" s="294"/>
      <c r="C245" s="293"/>
      <c r="D245" s="292" t="s">
        <v>2683</v>
      </c>
      <c r="E245" s="291" t="str">
        <f t="shared" si="6"/>
        <v>和﨑　宏</v>
      </c>
      <c r="F245" s="290" t="s">
        <v>2682</v>
      </c>
      <c r="G245" s="289" t="s">
        <v>2663</v>
      </c>
      <c r="H245" s="289"/>
      <c r="I245" s="289"/>
      <c r="J245" s="289"/>
      <c r="K245" s="289"/>
      <c r="L245" s="289"/>
      <c r="M245" s="289"/>
      <c r="N245" s="289" t="s">
        <v>2663</v>
      </c>
      <c r="O245" s="289" t="s">
        <v>2664</v>
      </c>
      <c r="P245" s="289"/>
      <c r="Q245" s="289" t="s">
        <v>2664</v>
      </c>
      <c r="R245" s="289"/>
      <c r="S245" s="289" t="s">
        <v>2663</v>
      </c>
      <c r="T245" s="289"/>
      <c r="U245" s="289"/>
      <c r="V245" s="289" t="s">
        <v>2664</v>
      </c>
      <c r="W245" s="289"/>
      <c r="X245" s="289"/>
      <c r="Y245" s="289"/>
      <c r="Z245" s="289"/>
      <c r="AA245" s="289"/>
      <c r="AB245" s="289"/>
      <c r="AC245" s="289" t="s">
        <v>2663</v>
      </c>
      <c r="AD245" s="289" t="s">
        <v>2663</v>
      </c>
      <c r="AE245" s="289" t="s">
        <v>2663</v>
      </c>
      <c r="AF245" s="289"/>
      <c r="AG245" s="289"/>
      <c r="AH245" s="289"/>
      <c r="AI245" s="289" t="s">
        <v>2663</v>
      </c>
      <c r="AJ245" s="289"/>
      <c r="AK245" s="289"/>
      <c r="AL245" s="289"/>
      <c r="AM245" s="289"/>
      <c r="AN245" s="289"/>
      <c r="AO245" s="289"/>
      <c r="AP245" s="288"/>
      <c r="AQ245" s="287"/>
      <c r="AR245" s="287"/>
      <c r="AS245" s="287"/>
      <c r="AT245" s="287"/>
      <c r="AU245" s="287"/>
      <c r="AV245" s="287"/>
      <c r="AW245" s="286" t="s">
        <v>2680</v>
      </c>
      <c r="AX245" s="285" t="str">
        <f t="shared" si="7"/>
        <v>https://www.r-ict-advisor.jp/prom/chiiki_adviser/R7_profile/211_2025_ad.pdf</v>
      </c>
      <c r="AY245" s="284" t="s">
        <v>2701</v>
      </c>
    </row>
    <row r="246" spans="1:51" s="283" customFormat="1" ht="41.5" customHeight="1">
      <c r="A246" s="295">
        <v>238</v>
      </c>
      <c r="B246" s="294"/>
      <c r="C246" s="293"/>
      <c r="D246" s="292" t="s">
        <v>2678</v>
      </c>
      <c r="E246" s="291" t="str">
        <f t="shared" si="6"/>
        <v>鷲見　英利</v>
      </c>
      <c r="F246" s="290" t="s">
        <v>2677</v>
      </c>
      <c r="G246" s="289"/>
      <c r="H246" s="289"/>
      <c r="I246" s="289" t="s">
        <v>2663</v>
      </c>
      <c r="J246" s="289"/>
      <c r="K246" s="289"/>
      <c r="L246" s="289"/>
      <c r="M246" s="289" t="s">
        <v>2663</v>
      </c>
      <c r="N246" s="289"/>
      <c r="O246" s="289"/>
      <c r="P246" s="289"/>
      <c r="Q246" s="289"/>
      <c r="R246" s="289"/>
      <c r="S246" s="289"/>
      <c r="T246" s="289"/>
      <c r="U246" s="289"/>
      <c r="V246" s="289"/>
      <c r="W246" s="289"/>
      <c r="X246" s="289"/>
      <c r="Y246" s="289" t="s">
        <v>2663</v>
      </c>
      <c r="Z246" s="289"/>
      <c r="AA246" s="289"/>
      <c r="AB246" s="289"/>
      <c r="AC246" s="289" t="s">
        <v>2664</v>
      </c>
      <c r="AD246" s="289" t="s">
        <v>2663</v>
      </c>
      <c r="AE246" s="289"/>
      <c r="AF246" s="289"/>
      <c r="AG246" s="289"/>
      <c r="AH246" s="289"/>
      <c r="AI246" s="289"/>
      <c r="AJ246" s="289"/>
      <c r="AK246" s="289"/>
      <c r="AL246" s="289"/>
      <c r="AM246" s="289"/>
      <c r="AN246" s="289"/>
      <c r="AO246" s="289"/>
      <c r="AP246" s="288"/>
      <c r="AQ246" s="287"/>
      <c r="AR246" s="287"/>
      <c r="AS246" s="287"/>
      <c r="AT246" s="287"/>
      <c r="AU246" s="287"/>
      <c r="AV246" s="287"/>
      <c r="AW246" s="286" t="s">
        <v>2676</v>
      </c>
      <c r="AX246" s="285" t="str">
        <f t="shared" si="7"/>
        <v>https://www.r-ict-advisor.jp/prom/chiiki_adviser/R7_profile/212_2025_ad.pdf</v>
      </c>
      <c r="AY246" s="284" t="s">
        <v>2698</v>
      </c>
    </row>
    <row r="247" spans="1:51" s="283" customFormat="1" ht="41.5" customHeight="1">
      <c r="A247" s="295">
        <v>239</v>
      </c>
      <c r="B247" s="294"/>
      <c r="C247" s="293"/>
      <c r="D247" s="292" t="s">
        <v>2674</v>
      </c>
      <c r="E247" s="291" t="str">
        <f t="shared" si="6"/>
        <v>和田　雅昭</v>
      </c>
      <c r="F247" s="290" t="s">
        <v>3736</v>
      </c>
      <c r="G247" s="289"/>
      <c r="H247" s="289"/>
      <c r="I247" s="289"/>
      <c r="J247" s="289"/>
      <c r="K247" s="289"/>
      <c r="L247" s="289"/>
      <c r="M247" s="289"/>
      <c r="N247" s="289"/>
      <c r="O247" s="289"/>
      <c r="P247" s="289"/>
      <c r="Q247" s="289"/>
      <c r="R247" s="289"/>
      <c r="S247" s="289"/>
      <c r="T247" s="289"/>
      <c r="U247" s="289"/>
      <c r="V247" s="289"/>
      <c r="W247" s="289"/>
      <c r="X247" s="289"/>
      <c r="Y247" s="289"/>
      <c r="Z247" s="289"/>
      <c r="AA247" s="289"/>
      <c r="AB247" s="289" t="s">
        <v>2664</v>
      </c>
      <c r="AC247" s="289"/>
      <c r="AD247" s="289"/>
      <c r="AE247" s="289"/>
      <c r="AF247" s="289"/>
      <c r="AG247" s="289"/>
      <c r="AH247" s="289"/>
      <c r="AI247" s="289"/>
      <c r="AJ247" s="289"/>
      <c r="AK247" s="289"/>
      <c r="AL247" s="289"/>
      <c r="AM247" s="289"/>
      <c r="AN247" s="289"/>
      <c r="AO247" s="289"/>
      <c r="AP247" s="288"/>
      <c r="AQ247" s="287"/>
      <c r="AR247" s="287"/>
      <c r="AS247" s="287"/>
      <c r="AT247" s="287"/>
      <c r="AU247" s="287"/>
      <c r="AV247" s="287"/>
      <c r="AW247" s="286" t="s">
        <v>2673</v>
      </c>
      <c r="AX247" s="285" t="str">
        <f t="shared" si="7"/>
        <v>https://www.r-ict-advisor.jp/prom/chiiki_adviser/R7_profile/213_2025_ad.pdf</v>
      </c>
      <c r="AY247" s="284" t="s">
        <v>2694</v>
      </c>
    </row>
    <row r="248" spans="1:51" s="283" customFormat="1" ht="41.5" customHeight="1">
      <c r="A248" s="295">
        <v>240</v>
      </c>
      <c r="B248" s="294"/>
      <c r="C248" s="293"/>
      <c r="D248" s="292" t="s">
        <v>2671</v>
      </c>
      <c r="E248" s="291" t="str">
        <f t="shared" si="6"/>
        <v>渡邊　貴史</v>
      </c>
      <c r="F248" s="290" t="s">
        <v>3737</v>
      </c>
      <c r="G248" s="289" t="s">
        <v>2664</v>
      </c>
      <c r="H248" s="289" t="s">
        <v>2663</v>
      </c>
      <c r="I248" s="289" t="s">
        <v>2664</v>
      </c>
      <c r="J248" s="289" t="s">
        <v>2664</v>
      </c>
      <c r="K248" s="289" t="s">
        <v>2664</v>
      </c>
      <c r="L248" s="289" t="s">
        <v>2663</v>
      </c>
      <c r="M248" s="289" t="s">
        <v>2663</v>
      </c>
      <c r="N248" s="289" t="s">
        <v>2664</v>
      </c>
      <c r="O248" s="289" t="s">
        <v>2664</v>
      </c>
      <c r="P248" s="289" t="s">
        <v>2664</v>
      </c>
      <c r="Q248" s="289" t="s">
        <v>2663</v>
      </c>
      <c r="R248" s="289" t="s">
        <v>2664</v>
      </c>
      <c r="S248" s="289" t="s">
        <v>2663</v>
      </c>
      <c r="T248" s="289" t="s">
        <v>2663</v>
      </c>
      <c r="U248" s="289" t="s">
        <v>2663</v>
      </c>
      <c r="V248" s="289" t="s">
        <v>2664</v>
      </c>
      <c r="W248" s="289"/>
      <c r="X248" s="289" t="s">
        <v>2664</v>
      </c>
      <c r="Y248" s="289" t="s">
        <v>2664</v>
      </c>
      <c r="Z248" s="289" t="s">
        <v>2664</v>
      </c>
      <c r="AA248" s="289" t="s">
        <v>2664</v>
      </c>
      <c r="AB248" s="289" t="s">
        <v>2663</v>
      </c>
      <c r="AC248" s="289" t="s">
        <v>2664</v>
      </c>
      <c r="AD248" s="289" t="s">
        <v>2664</v>
      </c>
      <c r="AE248" s="289" t="s">
        <v>2664</v>
      </c>
      <c r="AF248" s="289" t="s">
        <v>2663</v>
      </c>
      <c r="AG248" s="289" t="s">
        <v>2664</v>
      </c>
      <c r="AH248" s="289" t="s">
        <v>2664</v>
      </c>
      <c r="AI248" s="289" t="s">
        <v>2663</v>
      </c>
      <c r="AJ248" s="289" t="s">
        <v>2663</v>
      </c>
      <c r="AK248" s="289" t="s">
        <v>2663</v>
      </c>
      <c r="AL248" s="289" t="s">
        <v>2663</v>
      </c>
      <c r="AM248" s="289"/>
      <c r="AN248" s="289" t="s">
        <v>2663</v>
      </c>
      <c r="AO248" s="289" t="s">
        <v>2664</v>
      </c>
      <c r="AP248" s="288"/>
      <c r="AQ248" s="287"/>
      <c r="AR248" s="287"/>
      <c r="AS248" s="287"/>
      <c r="AT248" s="287"/>
      <c r="AU248" s="287"/>
      <c r="AV248" s="287"/>
      <c r="AW248" s="286" t="s">
        <v>2670</v>
      </c>
      <c r="AX248" s="285" t="str">
        <f t="shared" si="7"/>
        <v>https://www.r-ict-advisor.jp/prom/chiiki_adviser/R7_profile/214_2025_ad.pdf</v>
      </c>
      <c r="AY248" s="284" t="s">
        <v>2690</v>
      </c>
    </row>
    <row r="249" spans="1:51" s="283" customFormat="1" ht="41.5" customHeight="1">
      <c r="A249" s="295">
        <v>241</v>
      </c>
      <c r="B249" s="294"/>
      <c r="C249" s="293"/>
      <c r="D249" s="292" t="s">
        <v>2668</v>
      </c>
      <c r="E249" s="291" t="str">
        <f t="shared" si="6"/>
        <v>渡辺　智暁</v>
      </c>
      <c r="F249" s="290" t="s">
        <v>3738</v>
      </c>
      <c r="G249" s="289"/>
      <c r="H249" s="289"/>
      <c r="I249" s="289"/>
      <c r="J249" s="289" t="s">
        <v>2663</v>
      </c>
      <c r="K249" s="289"/>
      <c r="L249" s="289" t="s">
        <v>2664</v>
      </c>
      <c r="M249" s="289" t="s">
        <v>2663</v>
      </c>
      <c r="N249" s="289" t="s">
        <v>2664</v>
      </c>
      <c r="O249" s="289" t="s">
        <v>2664</v>
      </c>
      <c r="P249" s="289"/>
      <c r="Q249" s="289"/>
      <c r="R249" s="289"/>
      <c r="S249" s="289"/>
      <c r="T249" s="289"/>
      <c r="U249" s="289"/>
      <c r="V249" s="289"/>
      <c r="W249" s="289" t="s">
        <v>2663</v>
      </c>
      <c r="X249" s="289" t="s">
        <v>2663</v>
      </c>
      <c r="Y249" s="289"/>
      <c r="Z249" s="289" t="s">
        <v>2663</v>
      </c>
      <c r="AA249" s="289"/>
      <c r="AB249" s="289"/>
      <c r="AC249" s="289" t="s">
        <v>2663</v>
      </c>
      <c r="AD249" s="289" t="s">
        <v>2663</v>
      </c>
      <c r="AE249" s="289" t="s">
        <v>2663</v>
      </c>
      <c r="AF249" s="289"/>
      <c r="AG249" s="289" t="s">
        <v>2663</v>
      </c>
      <c r="AH249" s="289"/>
      <c r="AI249" s="289" t="s">
        <v>2663</v>
      </c>
      <c r="AJ249" s="289"/>
      <c r="AK249" s="289"/>
      <c r="AL249" s="289"/>
      <c r="AM249" s="289"/>
      <c r="AN249" s="289"/>
      <c r="AO249" s="289" t="s">
        <v>2663</v>
      </c>
      <c r="AP249" s="288"/>
      <c r="AQ249" s="287"/>
      <c r="AR249" s="287"/>
      <c r="AS249" s="287"/>
      <c r="AT249" s="287"/>
      <c r="AU249" s="287"/>
      <c r="AV249" s="287"/>
      <c r="AW249" s="286" t="s">
        <v>2667</v>
      </c>
      <c r="AX249" s="285" t="str">
        <f t="shared" si="7"/>
        <v>https://www.r-ict-advisor.jp/prom/chiiki_adviser/R7_profile/215_2025_ad.pdf</v>
      </c>
      <c r="AY249" s="284" t="s">
        <v>2687</v>
      </c>
    </row>
    <row r="250" spans="1:51" s="283" customFormat="1" ht="41.5" customHeight="1">
      <c r="A250" s="295">
        <v>242</v>
      </c>
      <c r="B250" s="294"/>
      <c r="C250" s="293"/>
      <c r="D250" s="292" t="s">
        <v>2665</v>
      </c>
      <c r="E250" s="291" t="str">
        <f t="shared" si="6"/>
        <v>渡邊　智之</v>
      </c>
      <c r="F250" s="290" t="s">
        <v>3739</v>
      </c>
      <c r="G250" s="289" t="s">
        <v>2664</v>
      </c>
      <c r="H250" s="289" t="s">
        <v>2664</v>
      </c>
      <c r="I250" s="289" t="s">
        <v>2664</v>
      </c>
      <c r="J250" s="289" t="s">
        <v>2664</v>
      </c>
      <c r="K250" s="289" t="s">
        <v>2664</v>
      </c>
      <c r="L250" s="289" t="s">
        <v>2664</v>
      </c>
      <c r="M250" s="289" t="s">
        <v>2664</v>
      </c>
      <c r="N250" s="289" t="s">
        <v>2664</v>
      </c>
      <c r="O250" s="289" t="s">
        <v>2664</v>
      </c>
      <c r="P250" s="289" t="s">
        <v>2664</v>
      </c>
      <c r="Q250" s="289" t="s">
        <v>2664</v>
      </c>
      <c r="R250" s="289" t="s">
        <v>2664</v>
      </c>
      <c r="S250" s="289" t="s">
        <v>2664</v>
      </c>
      <c r="T250" s="289" t="s">
        <v>2664</v>
      </c>
      <c r="U250" s="289" t="s">
        <v>2664</v>
      </c>
      <c r="V250" s="289" t="s">
        <v>2664</v>
      </c>
      <c r="W250" s="289" t="s">
        <v>2664</v>
      </c>
      <c r="X250" s="289" t="s">
        <v>2664</v>
      </c>
      <c r="Y250" s="289" t="s">
        <v>2664</v>
      </c>
      <c r="Z250" s="289" t="s">
        <v>2664</v>
      </c>
      <c r="AA250" s="289" t="s">
        <v>2664</v>
      </c>
      <c r="AB250" s="289" t="s">
        <v>2664</v>
      </c>
      <c r="AC250" s="289" t="s">
        <v>2664</v>
      </c>
      <c r="AD250" s="289" t="s">
        <v>2664</v>
      </c>
      <c r="AE250" s="289" t="s">
        <v>2664</v>
      </c>
      <c r="AF250" s="289" t="s">
        <v>2664</v>
      </c>
      <c r="AG250" s="289" t="s">
        <v>2664</v>
      </c>
      <c r="AH250" s="289" t="s">
        <v>2664</v>
      </c>
      <c r="AI250" s="289" t="s">
        <v>2664</v>
      </c>
      <c r="AJ250" s="289" t="s">
        <v>2664</v>
      </c>
      <c r="AK250" s="289" t="s">
        <v>2664</v>
      </c>
      <c r="AL250" s="289" t="s">
        <v>2664</v>
      </c>
      <c r="AM250" s="289" t="s">
        <v>2664</v>
      </c>
      <c r="AN250" s="289" t="s">
        <v>2664</v>
      </c>
      <c r="AO250" s="289" t="s">
        <v>2664</v>
      </c>
      <c r="AP250" s="288"/>
      <c r="AQ250" s="287"/>
      <c r="AR250" s="287"/>
      <c r="AS250" s="287"/>
      <c r="AT250" s="287"/>
      <c r="AU250" s="287"/>
      <c r="AV250" s="287"/>
      <c r="AW250" s="286" t="s">
        <v>2662</v>
      </c>
      <c r="AX250" s="285" t="str">
        <f t="shared" si="7"/>
        <v>https://www.r-ict-advisor.jp/prom/chiiki_adviser/R7_profile/216_2025_ad.pdf</v>
      </c>
      <c r="AY250" s="284" t="s">
        <v>2684</v>
      </c>
    </row>
  </sheetData>
  <sheetProtection algorithmName="SHA-512" hashValue="n4TmADAvQSyUsMvN1vKVSDmnZsnJKDaJQ16cYG6SLtt05e0ge79FcVp9l/iLD51qoMoNC6ZxnhEGO73NXJbItQ==" saltValue="RaKtLg+Aakp0t7zGAUudcw==" spinCount="100000" sheet="1" autoFilter="0"/>
  <autoFilter ref="A8:AP8" xr:uid="{635F4D7D-2B26-4AA9-BC51-1C83F0FFD78E}"/>
  <mergeCells count="11">
    <mergeCell ref="G2:H4"/>
    <mergeCell ref="B2:F4"/>
    <mergeCell ref="J2:AD2"/>
    <mergeCell ref="J3:AD3"/>
    <mergeCell ref="J4:AD4"/>
    <mergeCell ref="AO6:AO7"/>
    <mergeCell ref="G6:K6"/>
    <mergeCell ref="L6:O6"/>
    <mergeCell ref="P6:U6"/>
    <mergeCell ref="AJ6:AN6"/>
    <mergeCell ref="V6:AI6"/>
  </mergeCells>
  <phoneticPr fontId="9"/>
  <conditionalFormatting sqref="E1 E251:E1048576">
    <cfRule type="duplicateValues" dxfId="56" priority="174"/>
  </conditionalFormatting>
  <conditionalFormatting sqref="E6:E8">
    <cfRule type="duplicateValues" dxfId="55" priority="26"/>
    <cfRule type="duplicateValues" dxfId="54" priority="27"/>
  </conditionalFormatting>
  <conditionalFormatting sqref="E9:E250">
    <cfRule type="duplicateValues" dxfId="53" priority="177"/>
  </conditionalFormatting>
  <conditionalFormatting sqref="E251:E1048576 E1">
    <cfRule type="duplicateValues" dxfId="52" priority="178"/>
  </conditionalFormatting>
  <conditionalFormatting sqref="F1 F6:F8 F251:F1048576">
    <cfRule type="duplicateValues" dxfId="51" priority="189"/>
  </conditionalFormatting>
  <conditionalFormatting sqref="F5">
    <cfRule type="duplicateValues" dxfId="50" priority="23"/>
    <cfRule type="duplicateValues" dxfId="49" priority="24"/>
  </conditionalFormatting>
  <conditionalFormatting sqref="F9:F54 F56:F81 F83:F87 F89:F93 F95:F102 F104:F106 F108:F119 F121:F250">
    <cfRule type="duplicateValues" dxfId="48" priority="181"/>
  </conditionalFormatting>
  <conditionalFormatting sqref="F55">
    <cfRule type="duplicateValues" dxfId="47" priority="12"/>
  </conditionalFormatting>
  <conditionalFormatting sqref="F82">
    <cfRule type="duplicateValues" dxfId="46" priority="11"/>
  </conditionalFormatting>
  <conditionalFormatting sqref="F88">
    <cfRule type="duplicateValues" dxfId="45" priority="10"/>
  </conditionalFormatting>
  <conditionalFormatting sqref="F94">
    <cfRule type="duplicateValues" dxfId="44" priority="9"/>
  </conditionalFormatting>
  <conditionalFormatting sqref="F103">
    <cfRule type="duplicateValues" dxfId="43" priority="8"/>
  </conditionalFormatting>
  <conditionalFormatting sqref="F107">
    <cfRule type="duplicateValues" dxfId="42" priority="7"/>
  </conditionalFormatting>
  <conditionalFormatting sqref="F120">
    <cfRule type="duplicateValues" dxfId="41" priority="14"/>
  </conditionalFormatting>
  <conditionalFormatting sqref="AP9:AP250">
    <cfRule type="cellIs" dxfId="40" priority="16" operator="equal">
      <formula>0</formula>
    </cfRule>
  </conditionalFormatting>
  <conditionalFormatting sqref="AW7">
    <cfRule type="duplicateValues" dxfId="39" priority="18"/>
    <cfRule type="duplicateValues" dxfId="38" priority="19"/>
  </conditionalFormatting>
  <conditionalFormatting sqref="AW9:AW250">
    <cfRule type="duplicateValues" dxfId="37" priority="193"/>
  </conditionalFormatting>
  <conditionalFormatting sqref="AW251:AW1048576 AW5:AW6 AV4 AW1 AW8">
    <cfRule type="duplicateValues" dxfId="36" priority="194"/>
    <cfRule type="duplicateValues" dxfId="35" priority="195"/>
  </conditionalFormatting>
  <conditionalFormatting sqref="AY7">
    <cfRule type="duplicateValues" dxfId="34" priority="17"/>
  </conditionalFormatting>
  <conditionalFormatting sqref="AY9:AY250">
    <cfRule type="duplicateValues" dxfId="33" priority="206"/>
  </conditionalFormatting>
  <conditionalFormatting sqref="AY251:AY1048576 AY5:AY6 AX2:AX4 AY1 AY8">
    <cfRule type="duplicateValues" dxfId="32" priority="207"/>
  </conditionalFormatting>
  <hyperlinks>
    <hyperlink ref="AY8" r:id="rId1" xr:uid="{92CFCFE2-FA61-44AE-903A-98A276719932}"/>
  </hyperlinks>
  <pageMargins left="0.70866141732283472" right="0.70866141732283472" top="0.74803149606299213" bottom="0.74803149606299213" header="0.31496062992125984" footer="0.31496062992125984"/>
  <pageSetup paperSize="9" scale="20" fitToHeight="6"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790"/>
  <sheetViews>
    <sheetView zoomScale="85" zoomScaleNormal="85" workbookViewId="0">
      <pane xSplit="6" ySplit="1" topLeftCell="G2" activePane="bottomRight" state="frozen"/>
      <selection activeCell="C13" sqref="C13:G14"/>
      <selection pane="topRight" activeCell="C13" sqref="C13:G14"/>
      <selection pane="bottomLeft" activeCell="C13" sqref="C13:G14"/>
      <selection pane="bottomRight" activeCell="B11" sqref="A11:B13"/>
    </sheetView>
  </sheetViews>
  <sheetFormatPr defaultColWidth="8.90625" defaultRowHeight="13" outlineLevelCol="1"/>
  <cols>
    <col min="1" max="1" width="64.6328125" style="7" customWidth="1" outlineLevel="1"/>
    <col min="2" max="2" width="6" style="7" customWidth="1" outlineLevel="1"/>
    <col min="3" max="3" width="21.453125" style="8" customWidth="1" outlineLevel="1"/>
    <col min="4" max="4" width="6" style="7" customWidth="1" outlineLevel="1"/>
    <col min="5" max="5" width="3.90625" style="7" customWidth="1" outlineLevel="1"/>
    <col min="6" max="7" width="10" style="9" customWidth="1" outlineLevel="1"/>
    <col min="8" max="8" width="16" style="9" customWidth="1" outlineLevel="1"/>
    <col min="9" max="9" width="8.453125" style="136" customWidth="1" outlineLevel="1"/>
    <col min="10" max="16384" width="8.90625" style="9"/>
  </cols>
  <sheetData>
    <row r="1" spans="1:9">
      <c r="A1" s="35" t="s">
        <v>57</v>
      </c>
      <c r="B1" s="35"/>
      <c r="C1" s="35" t="s">
        <v>87</v>
      </c>
      <c r="D1" s="35" t="s">
        <v>58</v>
      </c>
      <c r="E1" s="35"/>
      <c r="F1" s="35" t="s">
        <v>88</v>
      </c>
      <c r="G1" s="36" t="s">
        <v>89</v>
      </c>
      <c r="H1" s="36" t="s">
        <v>90</v>
      </c>
      <c r="I1" s="133" t="s">
        <v>91</v>
      </c>
    </row>
    <row r="2" spans="1:9">
      <c r="A2" s="37" t="s">
        <v>92</v>
      </c>
      <c r="B2" s="38" t="s">
        <v>93</v>
      </c>
      <c r="C2" s="37" t="s">
        <v>94</v>
      </c>
      <c r="D2" s="38" t="s">
        <v>95</v>
      </c>
      <c r="E2" s="38" t="s">
        <v>95</v>
      </c>
      <c r="F2" s="39" t="s">
        <v>96</v>
      </c>
      <c r="G2" s="40" t="s">
        <v>96</v>
      </c>
      <c r="H2" s="39"/>
      <c r="I2" s="134" t="s">
        <v>97</v>
      </c>
    </row>
    <row r="3" spans="1:9">
      <c r="A3" s="41" t="s">
        <v>89</v>
      </c>
      <c r="B3" s="42" t="s">
        <v>88</v>
      </c>
      <c r="C3" s="41" t="s">
        <v>98</v>
      </c>
      <c r="D3" s="42" t="s">
        <v>99</v>
      </c>
      <c r="G3" s="43"/>
      <c r="H3" s="44" t="s">
        <v>100</v>
      </c>
      <c r="I3" s="135" t="s">
        <v>101</v>
      </c>
    </row>
    <row r="4" spans="1:9">
      <c r="A4" s="41" t="s">
        <v>102</v>
      </c>
      <c r="B4" s="42" t="s">
        <v>103</v>
      </c>
      <c r="C4" s="41" t="s">
        <v>104</v>
      </c>
      <c r="D4" s="42" t="s">
        <v>105</v>
      </c>
      <c r="E4" s="42" t="s">
        <v>99</v>
      </c>
      <c r="F4" s="43" t="s">
        <v>106</v>
      </c>
      <c r="G4" s="43"/>
      <c r="H4" s="44" t="s">
        <v>107</v>
      </c>
      <c r="I4" s="135" t="s">
        <v>108</v>
      </c>
    </row>
    <row r="5" spans="1:9">
      <c r="A5" s="41" t="s">
        <v>109</v>
      </c>
      <c r="B5" s="42" t="s">
        <v>110</v>
      </c>
      <c r="C5" s="41" t="s">
        <v>111</v>
      </c>
      <c r="D5" s="42" t="s">
        <v>112</v>
      </c>
      <c r="E5" s="42" t="s">
        <v>99</v>
      </c>
      <c r="F5" s="43" t="s">
        <v>113</v>
      </c>
      <c r="G5" s="43"/>
      <c r="H5" s="44" t="s">
        <v>114</v>
      </c>
      <c r="I5" s="135" t="s">
        <v>115</v>
      </c>
    </row>
    <row r="6" spans="1:9">
      <c r="A6" s="41" t="s">
        <v>116</v>
      </c>
      <c r="B6" s="42" t="s">
        <v>117</v>
      </c>
      <c r="C6" s="41" t="s">
        <v>118</v>
      </c>
      <c r="D6" s="42" t="s">
        <v>119</v>
      </c>
      <c r="E6" s="42" t="s">
        <v>99</v>
      </c>
      <c r="F6" s="43" t="s">
        <v>120</v>
      </c>
      <c r="G6" s="43"/>
      <c r="H6" s="44" t="s">
        <v>121</v>
      </c>
      <c r="I6" s="135" t="s">
        <v>122</v>
      </c>
    </row>
    <row r="7" spans="1:9">
      <c r="A7" s="41" t="s">
        <v>123</v>
      </c>
      <c r="B7" s="42" t="s">
        <v>124</v>
      </c>
      <c r="C7" s="41" t="s">
        <v>125</v>
      </c>
      <c r="D7" s="42" t="s">
        <v>126</v>
      </c>
      <c r="E7" s="42" t="s">
        <v>99</v>
      </c>
      <c r="F7" s="43" t="s">
        <v>127</v>
      </c>
      <c r="G7" s="43"/>
      <c r="H7" s="44" t="s">
        <v>128</v>
      </c>
      <c r="I7" s="135" t="s">
        <v>129</v>
      </c>
    </row>
    <row r="8" spans="1:9">
      <c r="A8" s="41" t="s">
        <v>2634</v>
      </c>
      <c r="B8" s="42" t="s">
        <v>2635</v>
      </c>
      <c r="C8" s="41" t="s">
        <v>131</v>
      </c>
      <c r="D8" s="42" t="s">
        <v>132</v>
      </c>
      <c r="E8" s="42" t="s">
        <v>99</v>
      </c>
      <c r="F8" s="43" t="s">
        <v>133</v>
      </c>
      <c r="G8" s="43"/>
      <c r="H8" s="44" t="s">
        <v>134</v>
      </c>
      <c r="I8" s="135" t="s">
        <v>135</v>
      </c>
    </row>
    <row r="9" spans="1:9">
      <c r="A9" s="42" t="s">
        <v>130</v>
      </c>
      <c r="C9" s="41" t="s">
        <v>136</v>
      </c>
      <c r="D9" s="42" t="s">
        <v>137</v>
      </c>
      <c r="E9" s="42" t="s">
        <v>99</v>
      </c>
      <c r="F9" s="43" t="s">
        <v>138</v>
      </c>
      <c r="G9" s="43"/>
      <c r="H9" s="44" t="s">
        <v>139</v>
      </c>
      <c r="I9" s="135" t="s">
        <v>140</v>
      </c>
    </row>
    <row r="10" spans="1:9">
      <c r="C10" s="41" t="s">
        <v>142</v>
      </c>
      <c r="D10" s="42" t="s">
        <v>143</v>
      </c>
      <c r="G10" s="43"/>
      <c r="H10" s="44" t="s">
        <v>144</v>
      </c>
      <c r="I10" s="135" t="s">
        <v>145</v>
      </c>
    </row>
    <row r="11" spans="1:9">
      <c r="A11" s="41" t="s">
        <v>141</v>
      </c>
      <c r="B11" s="42" t="s">
        <v>3351</v>
      </c>
      <c r="C11" s="41" t="s">
        <v>148</v>
      </c>
      <c r="D11" s="42" t="s">
        <v>149</v>
      </c>
      <c r="E11" s="42" t="s">
        <v>105</v>
      </c>
      <c r="F11" s="43" t="s">
        <v>150</v>
      </c>
      <c r="G11" s="43"/>
      <c r="H11" s="44" t="s">
        <v>151</v>
      </c>
      <c r="I11" s="135" t="s">
        <v>152</v>
      </c>
    </row>
    <row r="12" spans="1:9">
      <c r="A12" s="41" t="s">
        <v>146</v>
      </c>
      <c r="B12" s="42" t="s">
        <v>147</v>
      </c>
      <c r="C12" s="41" t="s">
        <v>155</v>
      </c>
      <c r="D12" s="42" t="s">
        <v>156</v>
      </c>
      <c r="E12" s="42" t="s">
        <v>105</v>
      </c>
      <c r="F12" s="43" t="s">
        <v>157</v>
      </c>
      <c r="G12" s="43"/>
      <c r="H12" s="44" t="s">
        <v>158</v>
      </c>
      <c r="I12" s="135" t="s">
        <v>159</v>
      </c>
    </row>
    <row r="13" spans="1:9">
      <c r="A13" s="41" t="s">
        <v>153</v>
      </c>
      <c r="B13" s="42" t="s">
        <v>154</v>
      </c>
      <c r="E13" s="42" t="s">
        <v>105</v>
      </c>
      <c r="F13" s="43" t="s">
        <v>160</v>
      </c>
      <c r="G13" s="43"/>
      <c r="H13" s="44" t="s">
        <v>161</v>
      </c>
      <c r="I13" s="135" t="s">
        <v>162</v>
      </c>
    </row>
    <row r="14" spans="1:9">
      <c r="E14" s="42" t="s">
        <v>105</v>
      </c>
      <c r="F14" s="43" t="s">
        <v>164</v>
      </c>
      <c r="G14" s="43"/>
      <c r="H14" s="44" t="s">
        <v>165</v>
      </c>
      <c r="I14" s="135" t="s">
        <v>166</v>
      </c>
    </row>
    <row r="15" spans="1:9">
      <c r="A15" s="42" t="s">
        <v>163</v>
      </c>
      <c r="C15" s="41" t="s">
        <v>56</v>
      </c>
      <c r="E15" s="42" t="s">
        <v>105</v>
      </c>
      <c r="F15" s="43" t="s">
        <v>168</v>
      </c>
      <c r="G15" s="43"/>
      <c r="H15" s="44" t="s">
        <v>169</v>
      </c>
      <c r="I15" s="135" t="s">
        <v>170</v>
      </c>
    </row>
    <row r="16" spans="1:9">
      <c r="A16" s="42" t="s">
        <v>167</v>
      </c>
      <c r="E16" s="42" t="s">
        <v>105</v>
      </c>
      <c r="F16" s="43" t="s">
        <v>171</v>
      </c>
      <c r="G16" s="43"/>
      <c r="H16" s="44" t="s">
        <v>172</v>
      </c>
      <c r="I16" s="135" t="s">
        <v>173</v>
      </c>
    </row>
    <row r="17" spans="1:9">
      <c r="E17" s="42" t="s">
        <v>105</v>
      </c>
      <c r="F17" s="43" t="s">
        <v>176</v>
      </c>
      <c r="G17" s="43"/>
      <c r="H17" s="44" t="s">
        <v>177</v>
      </c>
      <c r="I17" s="135" t="s">
        <v>178</v>
      </c>
    </row>
    <row r="18" spans="1:9">
      <c r="A18" s="41" t="s">
        <v>174</v>
      </c>
      <c r="B18" s="42" t="s">
        <v>175</v>
      </c>
      <c r="E18" s="42" t="s">
        <v>105</v>
      </c>
      <c r="F18" s="43" t="s">
        <v>181</v>
      </c>
      <c r="G18" s="43"/>
      <c r="H18" s="44" t="s">
        <v>182</v>
      </c>
      <c r="I18" s="135" t="s">
        <v>183</v>
      </c>
    </row>
    <row r="19" spans="1:9">
      <c r="A19" s="41" t="s">
        <v>179</v>
      </c>
      <c r="B19" s="42" t="s">
        <v>180</v>
      </c>
      <c r="G19" s="43"/>
      <c r="H19" s="44" t="s">
        <v>185</v>
      </c>
      <c r="I19" s="135" t="s">
        <v>186</v>
      </c>
    </row>
    <row r="20" spans="1:9">
      <c r="A20" s="43" t="s">
        <v>184</v>
      </c>
      <c r="E20" s="42" t="s">
        <v>112</v>
      </c>
      <c r="F20" s="43" t="s">
        <v>188</v>
      </c>
      <c r="G20" s="43"/>
      <c r="H20" s="44" t="s">
        <v>189</v>
      </c>
      <c r="I20" s="135" t="s">
        <v>190</v>
      </c>
    </row>
    <row r="21" spans="1:9">
      <c r="A21" s="43" t="s">
        <v>187</v>
      </c>
      <c r="E21" s="42" t="s">
        <v>112</v>
      </c>
      <c r="F21" s="43" t="s">
        <v>191</v>
      </c>
      <c r="G21" s="43"/>
      <c r="H21" s="44" t="s">
        <v>192</v>
      </c>
      <c r="I21" s="135" t="s">
        <v>193</v>
      </c>
    </row>
    <row r="22" spans="1:9">
      <c r="A22" s="43" t="s">
        <v>56</v>
      </c>
      <c r="G22" s="43"/>
      <c r="H22" s="44" t="s">
        <v>194</v>
      </c>
      <c r="I22" s="135" t="s">
        <v>195</v>
      </c>
    </row>
    <row r="23" spans="1:9">
      <c r="A23" s="43"/>
      <c r="E23" s="42" t="s">
        <v>119</v>
      </c>
      <c r="F23" s="43" t="s">
        <v>198</v>
      </c>
      <c r="G23" s="43"/>
      <c r="H23" s="44" t="s">
        <v>199</v>
      </c>
      <c r="I23" s="135" t="s">
        <v>200</v>
      </c>
    </row>
    <row r="24" spans="1:9">
      <c r="A24" s="43" t="s">
        <v>196</v>
      </c>
      <c r="B24" s="42" t="s">
        <v>197</v>
      </c>
      <c r="E24" s="42" t="s">
        <v>119</v>
      </c>
      <c r="F24" s="43" t="s">
        <v>203</v>
      </c>
      <c r="G24" s="43"/>
      <c r="H24" s="44" t="s">
        <v>204</v>
      </c>
      <c r="I24" s="135" t="s">
        <v>205</v>
      </c>
    </row>
    <row r="25" spans="1:9">
      <c r="A25" s="43" t="s">
        <v>201</v>
      </c>
      <c r="B25" s="42" t="s">
        <v>202</v>
      </c>
      <c r="E25" s="42" t="s">
        <v>119</v>
      </c>
      <c r="F25" s="43" t="s">
        <v>208</v>
      </c>
      <c r="G25" s="43"/>
      <c r="H25" s="44" t="s">
        <v>209</v>
      </c>
      <c r="I25" s="135" t="s">
        <v>210</v>
      </c>
    </row>
    <row r="26" spans="1:9">
      <c r="A26" s="43" t="s">
        <v>206</v>
      </c>
      <c r="B26" s="42" t="s">
        <v>207</v>
      </c>
      <c r="G26" s="43"/>
      <c r="H26" s="44" t="s">
        <v>213</v>
      </c>
      <c r="I26" s="135" t="s">
        <v>214</v>
      </c>
    </row>
    <row r="27" spans="1:9">
      <c r="A27" s="43" t="s">
        <v>211</v>
      </c>
      <c r="B27" s="42" t="s">
        <v>212</v>
      </c>
      <c r="E27" s="42" t="s">
        <v>126</v>
      </c>
      <c r="F27" s="43" t="s">
        <v>217</v>
      </c>
      <c r="G27" s="43"/>
      <c r="H27" s="44" t="s">
        <v>218</v>
      </c>
      <c r="I27" s="135" t="s">
        <v>219</v>
      </c>
    </row>
    <row r="28" spans="1:9">
      <c r="A28" s="43" t="s">
        <v>215</v>
      </c>
      <c r="B28" s="42" t="s">
        <v>216</v>
      </c>
      <c r="E28" s="42" t="s">
        <v>126</v>
      </c>
      <c r="F28" s="43" t="s">
        <v>222</v>
      </c>
      <c r="G28" s="43"/>
      <c r="H28" s="44" t="s">
        <v>223</v>
      </c>
      <c r="I28" s="135" t="s">
        <v>224</v>
      </c>
    </row>
    <row r="29" spans="1:9">
      <c r="A29" s="153" t="s">
        <v>220</v>
      </c>
      <c r="B29" s="42" t="s">
        <v>221</v>
      </c>
      <c r="E29" s="42" t="s">
        <v>126</v>
      </c>
      <c r="F29" s="43" t="s">
        <v>227</v>
      </c>
      <c r="G29" s="43"/>
      <c r="H29" s="44" t="s">
        <v>228</v>
      </c>
      <c r="I29" s="135" t="s">
        <v>229</v>
      </c>
    </row>
    <row r="30" spans="1:9">
      <c r="A30" s="153" t="s">
        <v>225</v>
      </c>
      <c r="B30" s="42" t="s">
        <v>226</v>
      </c>
      <c r="E30" s="42" t="s">
        <v>126</v>
      </c>
      <c r="F30" s="43" t="s">
        <v>232</v>
      </c>
      <c r="G30" s="43"/>
      <c r="H30" s="44" t="s">
        <v>233</v>
      </c>
      <c r="I30" s="135" t="s">
        <v>234</v>
      </c>
    </row>
    <row r="31" spans="1:9">
      <c r="A31" s="43" t="s">
        <v>230</v>
      </c>
      <c r="B31" s="154" t="s">
        <v>231</v>
      </c>
      <c r="G31" s="43"/>
      <c r="H31" s="44" t="s">
        <v>237</v>
      </c>
      <c r="I31" s="135" t="s">
        <v>238</v>
      </c>
    </row>
    <row r="32" spans="1:9">
      <c r="A32" s="43" t="s">
        <v>235</v>
      </c>
      <c r="B32" s="42" t="s">
        <v>236</v>
      </c>
      <c r="E32" s="42" t="s">
        <v>239</v>
      </c>
      <c r="F32" s="43" t="s">
        <v>240</v>
      </c>
      <c r="G32" s="43"/>
      <c r="H32" s="44" t="s">
        <v>241</v>
      </c>
      <c r="I32" s="135" t="s">
        <v>242</v>
      </c>
    </row>
    <row r="33" spans="1:9">
      <c r="A33" s="43"/>
      <c r="E33" s="42" t="s">
        <v>239</v>
      </c>
      <c r="F33" s="43" t="s">
        <v>244</v>
      </c>
      <c r="G33" s="43"/>
      <c r="H33" s="44" t="s">
        <v>245</v>
      </c>
      <c r="I33" s="135" t="s">
        <v>246</v>
      </c>
    </row>
    <row r="34" spans="1:9">
      <c r="A34" s="5" t="s">
        <v>243</v>
      </c>
      <c r="B34" s="45" t="s">
        <v>197</v>
      </c>
      <c r="E34" s="42" t="s">
        <v>239</v>
      </c>
      <c r="F34" s="43" t="s">
        <v>248</v>
      </c>
      <c r="G34" s="43"/>
      <c r="H34" s="44" t="s">
        <v>249</v>
      </c>
      <c r="I34" s="135" t="s">
        <v>250</v>
      </c>
    </row>
    <row r="35" spans="1:9">
      <c r="A35" s="5" t="s">
        <v>247</v>
      </c>
      <c r="B35" s="45" t="s">
        <v>202</v>
      </c>
      <c r="E35" s="42" t="s">
        <v>239</v>
      </c>
      <c r="F35" s="43" t="s">
        <v>252</v>
      </c>
      <c r="G35" s="43"/>
      <c r="H35" s="44" t="s">
        <v>253</v>
      </c>
      <c r="I35" s="135" t="s">
        <v>254</v>
      </c>
    </row>
    <row r="36" spans="1:9">
      <c r="A36" s="5" t="s">
        <v>251</v>
      </c>
      <c r="B36" s="45" t="s">
        <v>207</v>
      </c>
      <c r="E36" s="42" t="s">
        <v>239</v>
      </c>
      <c r="F36" s="43" t="s">
        <v>256</v>
      </c>
      <c r="G36" s="43"/>
      <c r="H36" s="44" t="s">
        <v>257</v>
      </c>
      <c r="I36" s="135" t="s">
        <v>258</v>
      </c>
    </row>
    <row r="37" spans="1:9">
      <c r="A37" s="5" t="s">
        <v>255</v>
      </c>
      <c r="B37" s="45" t="s">
        <v>212</v>
      </c>
      <c r="E37" s="42" t="s">
        <v>239</v>
      </c>
      <c r="F37" s="43" t="s">
        <v>260</v>
      </c>
      <c r="G37" s="43"/>
      <c r="H37" s="44" t="s">
        <v>261</v>
      </c>
      <c r="I37" s="135" t="s">
        <v>262</v>
      </c>
    </row>
    <row r="38" spans="1:9">
      <c r="A38" s="5" t="s">
        <v>259</v>
      </c>
      <c r="B38" s="45" t="s">
        <v>216</v>
      </c>
      <c r="G38" s="43"/>
      <c r="H38" s="44" t="s">
        <v>264</v>
      </c>
      <c r="I38" s="135" t="s">
        <v>265</v>
      </c>
    </row>
    <row r="39" spans="1:9">
      <c r="A39" s="5" t="s">
        <v>263</v>
      </c>
      <c r="B39" s="45" t="s">
        <v>221</v>
      </c>
      <c r="E39" s="42" t="s">
        <v>137</v>
      </c>
      <c r="F39" s="43" t="s">
        <v>267</v>
      </c>
      <c r="G39" s="43"/>
      <c r="H39" s="44" t="s">
        <v>268</v>
      </c>
      <c r="I39" s="135" t="s">
        <v>269</v>
      </c>
    </row>
    <row r="40" spans="1:9">
      <c r="A40" s="5" t="s">
        <v>266</v>
      </c>
      <c r="B40" s="45" t="s">
        <v>226</v>
      </c>
      <c r="E40" s="42" t="s">
        <v>137</v>
      </c>
      <c r="F40" s="43" t="s">
        <v>271</v>
      </c>
      <c r="G40" s="43"/>
      <c r="H40" s="44" t="s">
        <v>272</v>
      </c>
      <c r="I40" s="135" t="s">
        <v>273</v>
      </c>
    </row>
    <row r="41" spans="1:9">
      <c r="A41" s="5" t="s">
        <v>270</v>
      </c>
      <c r="B41" s="45" t="s">
        <v>231</v>
      </c>
      <c r="E41" s="42" t="s">
        <v>137</v>
      </c>
      <c r="F41" s="43" t="s">
        <v>274</v>
      </c>
      <c r="G41" s="43"/>
      <c r="H41" s="44" t="s">
        <v>275</v>
      </c>
      <c r="I41" s="135" t="s">
        <v>276</v>
      </c>
    </row>
    <row r="42" spans="1:9">
      <c r="E42" s="42" t="s">
        <v>137</v>
      </c>
      <c r="F42" s="43" t="s">
        <v>277</v>
      </c>
      <c r="G42" s="43"/>
      <c r="H42" s="44" t="s">
        <v>278</v>
      </c>
      <c r="I42" s="135" t="s">
        <v>279</v>
      </c>
    </row>
    <row r="43" spans="1:9">
      <c r="E43" s="42" t="s">
        <v>137</v>
      </c>
      <c r="F43" s="43" t="s">
        <v>280</v>
      </c>
      <c r="G43" s="43"/>
      <c r="H43" s="44" t="s">
        <v>281</v>
      </c>
      <c r="I43" s="135" t="s">
        <v>282</v>
      </c>
    </row>
    <row r="44" spans="1:9">
      <c r="A44" s="5" t="s">
        <v>243</v>
      </c>
      <c r="B44" s="45" t="s">
        <v>197</v>
      </c>
      <c r="G44" s="43"/>
      <c r="H44" s="44" t="s">
        <v>283</v>
      </c>
      <c r="I44" s="135" t="s">
        <v>284</v>
      </c>
    </row>
    <row r="45" spans="1:9">
      <c r="A45" s="5" t="s">
        <v>247</v>
      </c>
      <c r="B45" s="45" t="s">
        <v>202</v>
      </c>
      <c r="E45" s="42" t="s">
        <v>143</v>
      </c>
      <c r="F45" s="43" t="s">
        <v>286</v>
      </c>
      <c r="G45" s="43"/>
      <c r="H45" s="44" t="s">
        <v>287</v>
      </c>
      <c r="I45" s="135" t="s">
        <v>288</v>
      </c>
    </row>
    <row r="46" spans="1:9">
      <c r="A46" s="5" t="s">
        <v>285</v>
      </c>
      <c r="B46" s="45" t="s">
        <v>207</v>
      </c>
      <c r="E46" s="42" t="s">
        <v>143</v>
      </c>
      <c r="F46" s="43" t="s">
        <v>290</v>
      </c>
      <c r="G46" s="43"/>
      <c r="H46" s="44" t="s">
        <v>291</v>
      </c>
      <c r="I46" s="135" t="s">
        <v>292</v>
      </c>
    </row>
    <row r="47" spans="1:9">
      <c r="A47" s="5" t="s">
        <v>289</v>
      </c>
      <c r="B47" s="45" t="s">
        <v>212</v>
      </c>
      <c r="E47" s="42" t="s">
        <v>143</v>
      </c>
      <c r="F47" s="43" t="s">
        <v>294</v>
      </c>
      <c r="G47" s="43"/>
      <c r="H47" s="44" t="s">
        <v>295</v>
      </c>
      <c r="I47" s="135" t="s">
        <v>296</v>
      </c>
    </row>
    <row r="48" spans="1:9">
      <c r="A48" s="5" t="s">
        <v>293</v>
      </c>
      <c r="B48" s="45" t="s">
        <v>216</v>
      </c>
      <c r="E48" s="42" t="s">
        <v>143</v>
      </c>
      <c r="F48" s="43" t="s">
        <v>298</v>
      </c>
      <c r="G48" s="43"/>
      <c r="H48" s="44" t="s">
        <v>299</v>
      </c>
      <c r="I48" s="135" t="s">
        <v>300</v>
      </c>
    </row>
    <row r="49" spans="1:9">
      <c r="A49" s="5" t="s">
        <v>297</v>
      </c>
      <c r="B49" s="45" t="s">
        <v>221</v>
      </c>
      <c r="G49" s="43"/>
      <c r="H49" s="44" t="s">
        <v>301</v>
      </c>
      <c r="I49" s="135" t="s">
        <v>302</v>
      </c>
    </row>
    <row r="50" spans="1:9">
      <c r="E50" s="42" t="s">
        <v>149</v>
      </c>
      <c r="F50" s="43" t="s">
        <v>304</v>
      </c>
      <c r="G50" s="43"/>
      <c r="H50" s="44" t="s">
        <v>305</v>
      </c>
      <c r="I50" s="135" t="s">
        <v>306</v>
      </c>
    </row>
    <row r="51" spans="1:9">
      <c r="A51" s="46" t="s">
        <v>303</v>
      </c>
      <c r="B51" s="45"/>
      <c r="E51" s="42" t="s">
        <v>149</v>
      </c>
      <c r="F51" s="43" t="s">
        <v>308</v>
      </c>
      <c r="G51" s="43"/>
      <c r="H51" s="44" t="s">
        <v>309</v>
      </c>
      <c r="I51" s="135" t="s">
        <v>310</v>
      </c>
    </row>
    <row r="52" spans="1:9">
      <c r="A52" s="46" t="s">
        <v>307</v>
      </c>
      <c r="E52" s="42" t="s">
        <v>149</v>
      </c>
      <c r="F52" s="43" t="s">
        <v>312</v>
      </c>
      <c r="G52" s="43"/>
      <c r="H52" s="44" t="s">
        <v>313</v>
      </c>
      <c r="I52" s="135" t="s">
        <v>314</v>
      </c>
    </row>
    <row r="53" spans="1:9">
      <c r="A53" s="46" t="s">
        <v>311</v>
      </c>
      <c r="E53" s="42" t="s">
        <v>149</v>
      </c>
      <c r="F53" s="43" t="s">
        <v>316</v>
      </c>
      <c r="G53" s="43"/>
      <c r="H53" s="44" t="s">
        <v>317</v>
      </c>
      <c r="I53" s="135" t="s">
        <v>318</v>
      </c>
    </row>
    <row r="54" spans="1:9">
      <c r="A54" s="46" t="s">
        <v>315</v>
      </c>
      <c r="E54" s="42" t="s">
        <v>149</v>
      </c>
      <c r="F54" s="43" t="s">
        <v>320</v>
      </c>
      <c r="G54" s="43"/>
      <c r="H54" s="44" t="s">
        <v>321</v>
      </c>
      <c r="I54" s="135" t="s">
        <v>322</v>
      </c>
    </row>
    <row r="55" spans="1:9">
      <c r="A55" s="46" t="s">
        <v>319</v>
      </c>
      <c r="E55" s="42" t="s">
        <v>149</v>
      </c>
      <c r="F55" s="43" t="s">
        <v>324</v>
      </c>
      <c r="G55" s="43"/>
      <c r="H55" s="44" t="s">
        <v>325</v>
      </c>
      <c r="I55" s="135" t="s">
        <v>326</v>
      </c>
    </row>
    <row r="56" spans="1:9" ht="13.5" customHeight="1">
      <c r="A56" s="46" t="s">
        <v>323</v>
      </c>
      <c r="E56" s="42" t="s">
        <v>149</v>
      </c>
      <c r="F56" s="43" t="s">
        <v>327</v>
      </c>
      <c r="G56" s="43"/>
      <c r="H56" s="44" t="s">
        <v>328</v>
      </c>
      <c r="I56" s="135" t="s">
        <v>329</v>
      </c>
    </row>
    <row r="57" spans="1:9" ht="13.5" customHeight="1">
      <c r="G57" s="43"/>
      <c r="H57" s="44" t="s">
        <v>331</v>
      </c>
      <c r="I57" s="135" t="s">
        <v>332</v>
      </c>
    </row>
    <row r="58" spans="1:9" ht="13.5" customHeight="1">
      <c r="A58" s="41" t="s">
        <v>3765</v>
      </c>
      <c r="B58" s="42" t="s">
        <v>330</v>
      </c>
      <c r="E58" s="42" t="s">
        <v>156</v>
      </c>
      <c r="F58" s="43" t="s">
        <v>334</v>
      </c>
      <c r="G58" s="43"/>
      <c r="H58" s="44" t="s">
        <v>335</v>
      </c>
      <c r="I58" s="135" t="s">
        <v>336</v>
      </c>
    </row>
    <row r="59" spans="1:9" ht="13.5" customHeight="1">
      <c r="A59" s="41" t="s">
        <v>3766</v>
      </c>
      <c r="B59" s="42" t="s">
        <v>333</v>
      </c>
      <c r="G59" s="43"/>
      <c r="H59" s="44" t="s">
        <v>338</v>
      </c>
      <c r="I59" s="135" t="s">
        <v>339</v>
      </c>
    </row>
    <row r="60" spans="1:9" ht="13.5" customHeight="1">
      <c r="A60" s="41" t="s">
        <v>3767</v>
      </c>
      <c r="B60" s="42" t="s">
        <v>337</v>
      </c>
      <c r="G60" s="43"/>
      <c r="H60" s="44" t="s">
        <v>341</v>
      </c>
      <c r="I60" s="135" t="s">
        <v>342</v>
      </c>
    </row>
    <row r="61" spans="1:9">
      <c r="A61" s="41" t="s">
        <v>3768</v>
      </c>
      <c r="B61" s="42" t="s">
        <v>340</v>
      </c>
      <c r="G61" s="43"/>
      <c r="H61" s="44" t="s">
        <v>345</v>
      </c>
      <c r="I61" s="135" t="s">
        <v>346</v>
      </c>
    </row>
    <row r="62" spans="1:9">
      <c r="A62" s="41" t="s">
        <v>343</v>
      </c>
      <c r="B62" s="42" t="s">
        <v>344</v>
      </c>
      <c r="G62" s="43"/>
      <c r="H62" s="44" t="s">
        <v>347</v>
      </c>
      <c r="I62" s="135" t="s">
        <v>348</v>
      </c>
    </row>
    <row r="63" spans="1:9">
      <c r="A63" s="41"/>
      <c r="G63" s="43"/>
      <c r="H63" s="44" t="s">
        <v>350</v>
      </c>
      <c r="I63" s="135" t="s">
        <v>351</v>
      </c>
    </row>
    <row r="64" spans="1:9">
      <c r="A64" s="43" t="s">
        <v>349</v>
      </c>
      <c r="B64" s="42" t="s">
        <v>197</v>
      </c>
      <c r="G64" s="43"/>
      <c r="H64" s="44" t="s">
        <v>353</v>
      </c>
      <c r="I64" s="135" t="s">
        <v>354</v>
      </c>
    </row>
    <row r="65" spans="1:9">
      <c r="A65" s="43" t="s">
        <v>352</v>
      </c>
      <c r="B65" s="42" t="s">
        <v>202</v>
      </c>
      <c r="G65" s="43"/>
      <c r="H65" s="44" t="s">
        <v>356</v>
      </c>
      <c r="I65" s="135" t="s">
        <v>357</v>
      </c>
    </row>
    <row r="66" spans="1:9">
      <c r="A66" s="43" t="s">
        <v>355</v>
      </c>
      <c r="B66" s="42" t="s">
        <v>207</v>
      </c>
      <c r="G66" s="43"/>
      <c r="H66" s="44" t="s">
        <v>359</v>
      </c>
      <c r="I66" s="135" t="s">
        <v>360</v>
      </c>
    </row>
    <row r="67" spans="1:9">
      <c r="A67" s="43" t="s">
        <v>358</v>
      </c>
      <c r="B67" s="42" t="s">
        <v>212</v>
      </c>
      <c r="G67" s="43"/>
      <c r="H67" s="44" t="s">
        <v>362</v>
      </c>
      <c r="I67" s="135" t="s">
        <v>363</v>
      </c>
    </row>
    <row r="68" spans="1:9">
      <c r="A68" s="43" t="s">
        <v>361</v>
      </c>
      <c r="B68" s="42" t="s">
        <v>216</v>
      </c>
      <c r="G68" s="43"/>
      <c r="H68" s="44" t="s">
        <v>364</v>
      </c>
      <c r="I68" s="135" t="s">
        <v>365</v>
      </c>
    </row>
    <row r="69" spans="1:9">
      <c r="A69" s="43"/>
      <c r="G69" s="43"/>
      <c r="H69" s="44" t="s">
        <v>367</v>
      </c>
      <c r="I69" s="135" t="s">
        <v>368</v>
      </c>
    </row>
    <row r="70" spans="1:9">
      <c r="A70" s="43" t="s">
        <v>366</v>
      </c>
      <c r="B70" s="42" t="s">
        <v>197</v>
      </c>
      <c r="G70" s="43"/>
      <c r="H70" s="44" t="s">
        <v>370</v>
      </c>
      <c r="I70" s="135" t="s">
        <v>371</v>
      </c>
    </row>
    <row r="71" spans="1:9">
      <c r="A71" s="43" t="s">
        <v>369</v>
      </c>
      <c r="B71" s="42" t="s">
        <v>202</v>
      </c>
      <c r="G71" s="43"/>
      <c r="H71" s="44" t="s">
        <v>373</v>
      </c>
      <c r="I71" s="135" t="s">
        <v>374</v>
      </c>
    </row>
    <row r="72" spans="1:9">
      <c r="A72" s="43" t="s">
        <v>372</v>
      </c>
      <c r="B72" s="42" t="s">
        <v>207</v>
      </c>
      <c r="G72" s="43"/>
      <c r="H72" s="44" t="s">
        <v>376</v>
      </c>
      <c r="I72" s="135" t="s">
        <v>377</v>
      </c>
    </row>
    <row r="73" spans="1:9">
      <c r="A73" s="43" t="s">
        <v>375</v>
      </c>
      <c r="B73" s="42" t="s">
        <v>212</v>
      </c>
      <c r="G73" s="43"/>
      <c r="H73" s="44" t="s">
        <v>378</v>
      </c>
      <c r="I73" s="135" t="s">
        <v>379</v>
      </c>
    </row>
    <row r="74" spans="1:9">
      <c r="A74" s="43" t="s">
        <v>361</v>
      </c>
      <c r="B74" s="42" t="s">
        <v>216</v>
      </c>
      <c r="G74" s="43"/>
      <c r="H74" s="44" t="s">
        <v>380</v>
      </c>
      <c r="I74" s="135" t="s">
        <v>381</v>
      </c>
    </row>
    <row r="75" spans="1:9">
      <c r="A75" s="43"/>
      <c r="G75" s="43"/>
      <c r="H75" s="44" t="s">
        <v>383</v>
      </c>
      <c r="I75" s="135" t="s">
        <v>384</v>
      </c>
    </row>
    <row r="76" spans="1:9">
      <c r="A76" s="43" t="s">
        <v>382</v>
      </c>
      <c r="B76" s="42" t="s">
        <v>197</v>
      </c>
      <c r="G76" s="43"/>
      <c r="H76" s="44" t="s">
        <v>386</v>
      </c>
      <c r="I76" s="135" t="s">
        <v>387</v>
      </c>
    </row>
    <row r="77" spans="1:9">
      <c r="A77" s="43" t="s">
        <v>385</v>
      </c>
      <c r="B77" s="42" t="s">
        <v>202</v>
      </c>
      <c r="G77" s="43"/>
      <c r="H77" s="44" t="s">
        <v>389</v>
      </c>
      <c r="I77" s="135" t="s">
        <v>390</v>
      </c>
    </row>
    <row r="78" spans="1:9">
      <c r="A78" s="43" t="s">
        <v>388</v>
      </c>
      <c r="B78" s="42" t="s">
        <v>207</v>
      </c>
      <c r="G78" s="43"/>
      <c r="H78" s="44" t="s">
        <v>392</v>
      </c>
      <c r="I78" s="135" t="s">
        <v>393</v>
      </c>
    </row>
    <row r="79" spans="1:9">
      <c r="A79" s="43" t="s">
        <v>391</v>
      </c>
      <c r="B79" s="42" t="s">
        <v>212</v>
      </c>
      <c r="G79" s="43"/>
      <c r="H79" s="44" t="s">
        <v>395</v>
      </c>
      <c r="I79" s="135" t="s">
        <v>396</v>
      </c>
    </row>
    <row r="80" spans="1:9">
      <c r="A80" s="43" t="s">
        <v>394</v>
      </c>
      <c r="B80" s="42" t="s">
        <v>216</v>
      </c>
      <c r="G80" s="43"/>
      <c r="H80" s="44" t="s">
        <v>398</v>
      </c>
      <c r="I80" s="135" t="s">
        <v>399</v>
      </c>
    </row>
    <row r="81" spans="1:9">
      <c r="A81" s="43" t="s">
        <v>397</v>
      </c>
      <c r="B81" s="42" t="s">
        <v>221</v>
      </c>
      <c r="G81" s="43"/>
      <c r="H81" s="44" t="s">
        <v>401</v>
      </c>
      <c r="I81" s="135" t="s">
        <v>402</v>
      </c>
    </row>
    <row r="82" spans="1:9">
      <c r="A82" s="43" t="s">
        <v>400</v>
      </c>
      <c r="B82" s="42" t="s">
        <v>226</v>
      </c>
      <c r="G82" s="43"/>
      <c r="H82" s="44"/>
      <c r="I82" s="135" t="s">
        <v>403</v>
      </c>
    </row>
    <row r="83" spans="1:9">
      <c r="A83" s="43"/>
      <c r="G83" s="43"/>
      <c r="H83" s="44" t="s">
        <v>405</v>
      </c>
      <c r="I83" s="135" t="s">
        <v>406</v>
      </c>
    </row>
    <row r="84" spans="1:9">
      <c r="A84" s="43" t="s">
        <v>404</v>
      </c>
      <c r="B84" s="42" t="s">
        <v>197</v>
      </c>
      <c r="G84" s="43"/>
      <c r="H84" s="44" t="s">
        <v>408</v>
      </c>
      <c r="I84" s="135" t="s">
        <v>409</v>
      </c>
    </row>
    <row r="85" spans="1:9">
      <c r="A85" s="43" t="s">
        <v>407</v>
      </c>
      <c r="B85" s="42" t="s">
        <v>202</v>
      </c>
      <c r="G85" s="43"/>
      <c r="H85" s="44" t="s">
        <v>411</v>
      </c>
      <c r="I85" s="135" t="s">
        <v>412</v>
      </c>
    </row>
    <row r="86" spans="1:9">
      <c r="A86" s="43" t="s">
        <v>410</v>
      </c>
      <c r="B86" s="42" t="s">
        <v>207</v>
      </c>
      <c r="G86" s="43"/>
      <c r="H86" s="44" t="s">
        <v>414</v>
      </c>
      <c r="I86" s="135" t="s">
        <v>415</v>
      </c>
    </row>
    <row r="87" spans="1:9">
      <c r="A87" s="41" t="s">
        <v>413</v>
      </c>
      <c r="B87" s="42" t="s">
        <v>212</v>
      </c>
      <c r="G87" s="43"/>
      <c r="H87" s="44" t="s">
        <v>416</v>
      </c>
      <c r="I87" s="135" t="s">
        <v>417</v>
      </c>
    </row>
    <row r="88" spans="1:9">
      <c r="A88" s="41"/>
      <c r="G88" s="43"/>
      <c r="H88" s="44" t="s">
        <v>419</v>
      </c>
      <c r="I88" s="135" t="s">
        <v>420</v>
      </c>
    </row>
    <row r="89" spans="1:9">
      <c r="A89" s="41" t="s">
        <v>418</v>
      </c>
      <c r="B89" s="42" t="s">
        <v>197</v>
      </c>
      <c r="G89" s="43"/>
      <c r="H89" s="44" t="s">
        <v>422</v>
      </c>
      <c r="I89" s="135" t="s">
        <v>423</v>
      </c>
    </row>
    <row r="90" spans="1:9">
      <c r="A90" s="47" t="s">
        <v>421</v>
      </c>
      <c r="B90" s="42" t="s">
        <v>202</v>
      </c>
      <c r="G90" s="43"/>
      <c r="H90" s="44" t="s">
        <v>425</v>
      </c>
      <c r="I90" s="135" t="s">
        <v>426</v>
      </c>
    </row>
    <row r="91" spans="1:9">
      <c r="A91" s="41" t="s">
        <v>424</v>
      </c>
      <c r="B91" s="42" t="s">
        <v>207</v>
      </c>
      <c r="G91" s="43"/>
      <c r="H91" s="44" t="s">
        <v>428</v>
      </c>
      <c r="I91" s="135" t="s">
        <v>429</v>
      </c>
    </row>
    <row r="92" spans="1:9">
      <c r="A92" s="41" t="s">
        <v>427</v>
      </c>
      <c r="B92" s="42" t="s">
        <v>212</v>
      </c>
      <c r="G92" s="43"/>
      <c r="H92" s="44" t="s">
        <v>431</v>
      </c>
      <c r="I92" s="135" t="s">
        <v>432</v>
      </c>
    </row>
    <row r="93" spans="1:9">
      <c r="A93" s="41" t="s">
        <v>430</v>
      </c>
      <c r="B93" s="42" t="s">
        <v>216</v>
      </c>
      <c r="G93" s="43"/>
      <c r="H93" s="44" t="s">
        <v>433</v>
      </c>
      <c r="I93" s="135" t="s">
        <v>434</v>
      </c>
    </row>
    <row r="94" spans="1:9">
      <c r="A94" s="41"/>
      <c r="G94" s="43"/>
      <c r="H94" s="44" t="s">
        <v>435</v>
      </c>
      <c r="I94" s="135" t="s">
        <v>436</v>
      </c>
    </row>
    <row r="95" spans="1:9">
      <c r="A95" s="41"/>
      <c r="G95" s="43"/>
      <c r="H95" s="44" t="s">
        <v>438</v>
      </c>
      <c r="I95" s="135" t="s">
        <v>439</v>
      </c>
    </row>
    <row r="96" spans="1:9">
      <c r="A96" s="41" t="s">
        <v>437</v>
      </c>
      <c r="G96" s="43"/>
      <c r="H96" s="44" t="s">
        <v>441</v>
      </c>
      <c r="I96" s="135" t="s">
        <v>442</v>
      </c>
    </row>
    <row r="97" spans="1:9">
      <c r="A97" s="41" t="s">
        <v>440</v>
      </c>
      <c r="G97" s="43"/>
      <c r="H97" s="44" t="s">
        <v>443</v>
      </c>
      <c r="I97" s="135" t="s">
        <v>444</v>
      </c>
    </row>
    <row r="98" spans="1:9">
      <c r="A98" s="41" t="s">
        <v>41</v>
      </c>
      <c r="G98" s="43"/>
      <c r="H98" s="44" t="s">
        <v>445</v>
      </c>
      <c r="I98" s="135" t="s">
        <v>446</v>
      </c>
    </row>
    <row r="99" spans="1:9">
      <c r="A99" s="41" t="s">
        <v>42</v>
      </c>
      <c r="G99" s="43"/>
      <c r="H99" s="44" t="s">
        <v>447</v>
      </c>
      <c r="I99" s="135" t="s">
        <v>448</v>
      </c>
    </row>
    <row r="100" spans="1:9">
      <c r="A100" s="41" t="s">
        <v>56</v>
      </c>
      <c r="G100" s="43"/>
      <c r="H100" s="44" t="s">
        <v>449</v>
      </c>
      <c r="I100" s="135" t="s">
        <v>450</v>
      </c>
    </row>
    <row r="101" spans="1:9">
      <c r="A101" s="41"/>
      <c r="G101" s="43"/>
      <c r="H101" s="44" t="s">
        <v>451</v>
      </c>
      <c r="I101" s="135" t="s">
        <v>452</v>
      </c>
    </row>
    <row r="102" spans="1:9">
      <c r="G102" s="43"/>
      <c r="H102" s="44" t="s">
        <v>454</v>
      </c>
      <c r="I102" s="135" t="s">
        <v>455</v>
      </c>
    </row>
    <row r="103" spans="1:9">
      <c r="A103" s="41" t="s">
        <v>453</v>
      </c>
      <c r="G103" s="43"/>
      <c r="H103" s="44" t="s">
        <v>457</v>
      </c>
      <c r="I103" s="135" t="s">
        <v>458</v>
      </c>
    </row>
    <row r="104" spans="1:9">
      <c r="A104" s="41" t="s">
        <v>456</v>
      </c>
      <c r="G104" s="43"/>
      <c r="H104" s="44" t="s">
        <v>459</v>
      </c>
      <c r="I104" s="135" t="s">
        <v>460</v>
      </c>
    </row>
    <row r="105" spans="1:9">
      <c r="G105" s="43"/>
      <c r="H105" s="44" t="s">
        <v>461</v>
      </c>
      <c r="I105" s="135" t="s">
        <v>462</v>
      </c>
    </row>
    <row r="106" spans="1:9">
      <c r="G106" s="43"/>
      <c r="H106" s="44" t="s">
        <v>464</v>
      </c>
      <c r="I106" s="135" t="s">
        <v>465</v>
      </c>
    </row>
    <row r="107" spans="1:9">
      <c r="A107" s="41" t="s">
        <v>463</v>
      </c>
      <c r="G107" s="43"/>
      <c r="H107" s="44" t="s">
        <v>467</v>
      </c>
      <c r="I107" s="135" t="s">
        <v>468</v>
      </c>
    </row>
    <row r="108" spans="1:9">
      <c r="A108" s="41" t="s">
        <v>466</v>
      </c>
      <c r="G108" s="43"/>
      <c r="H108" s="44" t="s">
        <v>470</v>
      </c>
      <c r="I108" s="135" t="s">
        <v>471</v>
      </c>
    </row>
    <row r="109" spans="1:9">
      <c r="A109" s="41" t="s">
        <v>469</v>
      </c>
      <c r="G109" s="43"/>
      <c r="H109" s="44" t="s">
        <v>473</v>
      </c>
      <c r="I109" s="135" t="s">
        <v>474</v>
      </c>
    </row>
    <row r="110" spans="1:9">
      <c r="A110" s="41" t="s">
        <v>472</v>
      </c>
      <c r="B110" s="10"/>
      <c r="G110" s="43"/>
      <c r="H110" s="44" t="s">
        <v>475</v>
      </c>
      <c r="I110" s="135" t="s">
        <v>476</v>
      </c>
    </row>
    <row r="111" spans="1:9">
      <c r="A111" s="41"/>
      <c r="B111" s="48"/>
      <c r="G111" s="43"/>
      <c r="H111" s="44" t="s">
        <v>478</v>
      </c>
      <c r="I111" s="135" t="s">
        <v>479</v>
      </c>
    </row>
    <row r="112" spans="1:9">
      <c r="A112" s="41" t="s">
        <v>477</v>
      </c>
      <c r="G112" s="43"/>
      <c r="H112" s="44" t="s">
        <v>481</v>
      </c>
      <c r="I112" s="135" t="s">
        <v>482</v>
      </c>
    </row>
    <row r="113" spans="1:9">
      <c r="A113" s="41" t="s">
        <v>480</v>
      </c>
      <c r="G113" s="43"/>
      <c r="H113" s="44" t="s">
        <v>483</v>
      </c>
      <c r="I113" s="135" t="s">
        <v>484</v>
      </c>
    </row>
    <row r="114" spans="1:9">
      <c r="A114" s="41" t="s">
        <v>59</v>
      </c>
      <c r="G114" s="43"/>
      <c r="H114" s="44" t="s">
        <v>486</v>
      </c>
      <c r="I114" s="135" t="s">
        <v>487</v>
      </c>
    </row>
    <row r="115" spans="1:9">
      <c r="A115" s="41" t="s">
        <v>485</v>
      </c>
      <c r="G115" s="43"/>
      <c r="H115" s="44" t="s">
        <v>488</v>
      </c>
      <c r="I115" s="135" t="s">
        <v>489</v>
      </c>
    </row>
    <row r="116" spans="1:9">
      <c r="A116" s="41"/>
      <c r="G116" s="43"/>
      <c r="H116" s="44" t="s">
        <v>490</v>
      </c>
      <c r="I116" s="135" t="s">
        <v>491</v>
      </c>
    </row>
    <row r="117" spans="1:9">
      <c r="A117" s="41"/>
      <c r="G117" s="43"/>
      <c r="H117" s="44" t="s">
        <v>492</v>
      </c>
      <c r="I117" s="135" t="s">
        <v>493</v>
      </c>
    </row>
    <row r="118" spans="1:9">
      <c r="A118" s="41" t="s">
        <v>86</v>
      </c>
      <c r="G118" s="43"/>
      <c r="H118" s="44" t="s">
        <v>495</v>
      </c>
      <c r="I118" s="135" t="s">
        <v>496</v>
      </c>
    </row>
    <row r="119" spans="1:9">
      <c r="A119" s="41" t="s">
        <v>494</v>
      </c>
      <c r="G119" s="43"/>
      <c r="H119" s="44" t="s">
        <v>497</v>
      </c>
      <c r="I119" s="135" t="s">
        <v>498</v>
      </c>
    </row>
    <row r="120" spans="1:9">
      <c r="A120" s="41"/>
      <c r="G120" s="43"/>
      <c r="H120" s="44" t="s">
        <v>499</v>
      </c>
      <c r="I120" s="135" t="s">
        <v>500</v>
      </c>
    </row>
    <row r="121" spans="1:9">
      <c r="A121" s="41"/>
      <c r="G121" s="43"/>
      <c r="H121" s="44" t="s">
        <v>502</v>
      </c>
      <c r="I121" s="135" t="s">
        <v>503</v>
      </c>
    </row>
    <row r="122" spans="1:9">
      <c r="A122" s="41" t="s">
        <v>501</v>
      </c>
      <c r="G122" s="43"/>
      <c r="H122" s="44" t="s">
        <v>505</v>
      </c>
      <c r="I122" s="135" t="s">
        <v>506</v>
      </c>
    </row>
    <row r="123" spans="1:9">
      <c r="A123" s="41" t="s">
        <v>504</v>
      </c>
      <c r="G123" s="43"/>
      <c r="H123" s="44" t="s">
        <v>507</v>
      </c>
      <c r="I123" s="135" t="s">
        <v>508</v>
      </c>
    </row>
    <row r="124" spans="1:9">
      <c r="A124" s="41"/>
      <c r="G124" s="43"/>
      <c r="H124" s="44" t="s">
        <v>509</v>
      </c>
      <c r="I124" s="135" t="s">
        <v>510</v>
      </c>
    </row>
    <row r="125" spans="1:9">
      <c r="A125" s="41"/>
      <c r="G125" s="43"/>
      <c r="H125" s="44" t="s">
        <v>512</v>
      </c>
      <c r="I125" s="135" t="s">
        <v>513</v>
      </c>
    </row>
    <row r="126" spans="1:9">
      <c r="A126" s="49" t="s">
        <v>511</v>
      </c>
      <c r="G126" s="43"/>
      <c r="H126" s="44" t="s">
        <v>514</v>
      </c>
      <c r="I126" s="135" t="s">
        <v>515</v>
      </c>
    </row>
    <row r="127" spans="1:9">
      <c r="A127" s="49" t="s">
        <v>59</v>
      </c>
      <c r="B127" s="42" t="s">
        <v>130</v>
      </c>
      <c r="G127" s="43"/>
      <c r="H127" s="44" t="s">
        <v>517</v>
      </c>
      <c r="I127" s="135" t="s">
        <v>518</v>
      </c>
    </row>
    <row r="128" spans="1:9">
      <c r="A128" s="49" t="s">
        <v>516</v>
      </c>
      <c r="B128" s="42" t="s">
        <v>130</v>
      </c>
      <c r="G128" s="43"/>
      <c r="H128" s="44" t="s">
        <v>520</v>
      </c>
      <c r="I128" s="135" t="s">
        <v>521</v>
      </c>
    </row>
    <row r="129" spans="1:9">
      <c r="A129" s="41" t="s">
        <v>519</v>
      </c>
      <c r="G129" s="43"/>
      <c r="H129" s="44" t="s">
        <v>523</v>
      </c>
      <c r="I129" s="135" t="s">
        <v>524</v>
      </c>
    </row>
    <row r="130" spans="1:9">
      <c r="A130" s="41" t="s">
        <v>522</v>
      </c>
      <c r="G130" s="43"/>
      <c r="H130" s="44" t="s">
        <v>526</v>
      </c>
      <c r="I130" s="135" t="s">
        <v>527</v>
      </c>
    </row>
    <row r="131" spans="1:9">
      <c r="A131" s="41" t="s">
        <v>525</v>
      </c>
      <c r="G131" s="43"/>
      <c r="H131" s="44" t="s">
        <v>529</v>
      </c>
      <c r="I131" s="135" t="s">
        <v>530</v>
      </c>
    </row>
    <row r="132" spans="1:9">
      <c r="A132" s="41" t="s">
        <v>528</v>
      </c>
      <c r="G132" s="43"/>
      <c r="H132" s="44" t="s">
        <v>532</v>
      </c>
      <c r="I132" s="135" t="s">
        <v>533</v>
      </c>
    </row>
    <row r="133" spans="1:9">
      <c r="A133" s="41" t="s">
        <v>531</v>
      </c>
      <c r="G133" s="43"/>
      <c r="H133" s="44" t="s">
        <v>535</v>
      </c>
      <c r="I133" s="135" t="s">
        <v>536</v>
      </c>
    </row>
    <row r="134" spans="1:9">
      <c r="A134" s="41" t="s">
        <v>534</v>
      </c>
      <c r="G134" s="43"/>
      <c r="H134" s="44" t="s">
        <v>538</v>
      </c>
      <c r="I134" s="135" t="s">
        <v>539</v>
      </c>
    </row>
    <row r="135" spans="1:9">
      <c r="A135" s="41" t="s">
        <v>537</v>
      </c>
      <c r="G135" s="43"/>
      <c r="H135" s="44" t="s">
        <v>541</v>
      </c>
      <c r="I135" s="135" t="s">
        <v>542</v>
      </c>
    </row>
    <row r="136" spans="1:9">
      <c r="A136" s="41" t="s">
        <v>540</v>
      </c>
      <c r="G136" s="43"/>
      <c r="H136" s="44" t="s">
        <v>544</v>
      </c>
      <c r="I136" s="135" t="s">
        <v>545</v>
      </c>
    </row>
    <row r="137" spans="1:9">
      <c r="A137" s="41" t="s">
        <v>543</v>
      </c>
      <c r="G137" s="43"/>
      <c r="H137" s="44" t="s">
        <v>547</v>
      </c>
      <c r="I137" s="135" t="s">
        <v>548</v>
      </c>
    </row>
    <row r="138" spans="1:9">
      <c r="A138" s="41" t="s">
        <v>546</v>
      </c>
      <c r="G138" s="43"/>
      <c r="H138" s="44" t="s">
        <v>550</v>
      </c>
      <c r="I138" s="135" t="s">
        <v>551</v>
      </c>
    </row>
    <row r="139" spans="1:9">
      <c r="A139" s="41" t="s">
        <v>549</v>
      </c>
      <c r="G139" s="43"/>
      <c r="H139" s="44" t="s">
        <v>552</v>
      </c>
      <c r="I139" s="135" t="s">
        <v>553</v>
      </c>
    </row>
    <row r="140" spans="1:9">
      <c r="A140" s="8"/>
      <c r="G140" s="43"/>
      <c r="H140" s="44" t="s">
        <v>554</v>
      </c>
      <c r="I140" s="135" t="s">
        <v>555</v>
      </c>
    </row>
    <row r="141" spans="1:9">
      <c r="A141" s="8"/>
      <c r="G141" s="43"/>
      <c r="H141" s="44" t="s">
        <v>557</v>
      </c>
      <c r="I141" s="135" t="s">
        <v>558</v>
      </c>
    </row>
    <row r="142" spans="1:9">
      <c r="A142" s="8" t="s">
        <v>556</v>
      </c>
      <c r="G142" s="43"/>
      <c r="H142" s="44" t="s">
        <v>560</v>
      </c>
      <c r="I142" s="135" t="s">
        <v>561</v>
      </c>
    </row>
    <row r="143" spans="1:9">
      <c r="A143" s="8" t="s">
        <v>559</v>
      </c>
      <c r="G143" s="43"/>
      <c r="H143" s="44" t="s">
        <v>562</v>
      </c>
      <c r="I143" s="135" t="s">
        <v>563</v>
      </c>
    </row>
    <row r="144" spans="1:9">
      <c r="G144" s="43"/>
      <c r="H144" s="44" t="s">
        <v>564</v>
      </c>
      <c r="I144" s="135" t="s">
        <v>565</v>
      </c>
    </row>
    <row r="145" spans="1:9">
      <c r="G145" s="43"/>
      <c r="H145" s="44" t="s">
        <v>566</v>
      </c>
      <c r="I145" s="135" t="s">
        <v>567</v>
      </c>
    </row>
    <row r="146" spans="1:9">
      <c r="G146" s="43"/>
      <c r="H146" s="44" t="s">
        <v>568</v>
      </c>
      <c r="I146" s="135" t="s">
        <v>569</v>
      </c>
    </row>
    <row r="147" spans="1:9">
      <c r="G147" s="43"/>
      <c r="H147" s="44" t="s">
        <v>571</v>
      </c>
      <c r="I147" s="135" t="s">
        <v>572</v>
      </c>
    </row>
    <row r="148" spans="1:9">
      <c r="A148" s="42" t="s">
        <v>570</v>
      </c>
      <c r="G148" s="43"/>
      <c r="H148" s="44" t="s">
        <v>574</v>
      </c>
      <c r="I148" s="135" t="s">
        <v>575</v>
      </c>
    </row>
    <row r="149" spans="1:9">
      <c r="A149" s="42" t="s">
        <v>573</v>
      </c>
      <c r="G149" s="43"/>
      <c r="H149" s="44" t="s">
        <v>577</v>
      </c>
      <c r="I149" s="135" t="s">
        <v>578</v>
      </c>
    </row>
    <row r="150" spans="1:9">
      <c r="A150" s="42" t="s">
        <v>576</v>
      </c>
      <c r="G150" s="43"/>
      <c r="H150" s="44" t="s">
        <v>580</v>
      </c>
      <c r="I150" s="135" t="s">
        <v>581</v>
      </c>
    </row>
    <row r="151" spans="1:9">
      <c r="A151" s="42" t="s">
        <v>579</v>
      </c>
      <c r="G151" s="43"/>
      <c r="H151" s="44" t="s">
        <v>583</v>
      </c>
      <c r="I151" s="135" t="s">
        <v>584</v>
      </c>
    </row>
    <row r="152" spans="1:9">
      <c r="A152" s="42" t="s">
        <v>582</v>
      </c>
      <c r="G152" s="43"/>
      <c r="H152" s="44" t="s">
        <v>586</v>
      </c>
      <c r="I152" s="135" t="s">
        <v>587</v>
      </c>
    </row>
    <row r="153" spans="1:9">
      <c r="A153" s="42" t="s">
        <v>585</v>
      </c>
      <c r="G153" s="43"/>
      <c r="H153" s="44" t="s">
        <v>589</v>
      </c>
      <c r="I153" s="135" t="s">
        <v>590</v>
      </c>
    </row>
    <row r="154" spans="1:9">
      <c r="A154" s="42" t="s">
        <v>588</v>
      </c>
      <c r="G154" s="43"/>
      <c r="H154" s="44" t="s">
        <v>592</v>
      </c>
      <c r="I154" s="135" t="s">
        <v>593</v>
      </c>
    </row>
    <row r="155" spans="1:9">
      <c r="A155" s="42" t="s">
        <v>591</v>
      </c>
      <c r="G155" s="43"/>
      <c r="H155" s="44" t="s">
        <v>595</v>
      </c>
      <c r="I155" s="135" t="s">
        <v>596</v>
      </c>
    </row>
    <row r="156" spans="1:9">
      <c r="A156" s="42" t="s">
        <v>594</v>
      </c>
      <c r="G156" s="43"/>
      <c r="H156" s="44" t="s">
        <v>598</v>
      </c>
      <c r="I156" s="135" t="s">
        <v>599</v>
      </c>
    </row>
    <row r="157" spans="1:9">
      <c r="A157" s="42" t="s">
        <v>597</v>
      </c>
      <c r="G157" s="43"/>
      <c r="H157" s="44" t="s">
        <v>600</v>
      </c>
      <c r="I157" s="135" t="s">
        <v>601</v>
      </c>
    </row>
    <row r="158" spans="1:9">
      <c r="A158" s="42"/>
      <c r="G158" s="43"/>
      <c r="H158" s="44" t="s">
        <v>602</v>
      </c>
      <c r="I158" s="135" t="s">
        <v>603</v>
      </c>
    </row>
    <row r="159" spans="1:9">
      <c r="A159" s="42"/>
      <c r="G159" s="43"/>
      <c r="H159" s="44" t="s">
        <v>604</v>
      </c>
      <c r="I159" s="135" t="s">
        <v>605</v>
      </c>
    </row>
    <row r="160" spans="1:9">
      <c r="A160" s="42"/>
      <c r="G160" s="43"/>
      <c r="H160" s="44" t="s">
        <v>606</v>
      </c>
      <c r="I160" s="135" t="s">
        <v>607</v>
      </c>
    </row>
    <row r="161" spans="7:9">
      <c r="G161" s="43"/>
      <c r="H161" s="44" t="s">
        <v>608</v>
      </c>
      <c r="I161" s="135" t="s">
        <v>609</v>
      </c>
    </row>
    <row r="162" spans="7:9">
      <c r="G162" s="43"/>
      <c r="H162" s="44" t="s">
        <v>610</v>
      </c>
      <c r="I162" s="135" t="s">
        <v>611</v>
      </c>
    </row>
    <row r="163" spans="7:9">
      <c r="G163" s="43"/>
      <c r="H163" s="44" t="s">
        <v>612</v>
      </c>
      <c r="I163" s="135" t="s">
        <v>613</v>
      </c>
    </row>
    <row r="164" spans="7:9">
      <c r="G164" s="43"/>
      <c r="H164" s="44" t="s">
        <v>614</v>
      </c>
      <c r="I164" s="135" t="s">
        <v>615</v>
      </c>
    </row>
    <row r="165" spans="7:9">
      <c r="G165" s="43"/>
      <c r="H165" s="44" t="s">
        <v>616</v>
      </c>
      <c r="I165" s="135" t="s">
        <v>617</v>
      </c>
    </row>
    <row r="166" spans="7:9">
      <c r="G166" s="43"/>
      <c r="H166" s="44" t="s">
        <v>618</v>
      </c>
      <c r="I166" s="135" t="s">
        <v>619</v>
      </c>
    </row>
    <row r="167" spans="7:9">
      <c r="G167" s="43"/>
      <c r="H167" s="44" t="s">
        <v>620</v>
      </c>
      <c r="I167" s="135" t="s">
        <v>621</v>
      </c>
    </row>
    <row r="168" spans="7:9">
      <c r="G168" s="43"/>
      <c r="H168" s="44" t="s">
        <v>622</v>
      </c>
      <c r="I168" s="135" t="s">
        <v>623</v>
      </c>
    </row>
    <row r="169" spans="7:9">
      <c r="G169" s="43"/>
      <c r="H169" s="44" t="s">
        <v>624</v>
      </c>
      <c r="I169" s="135" t="s">
        <v>625</v>
      </c>
    </row>
    <row r="170" spans="7:9">
      <c r="G170" s="43"/>
      <c r="H170" s="44" t="s">
        <v>626</v>
      </c>
      <c r="I170" s="135" t="s">
        <v>627</v>
      </c>
    </row>
    <row r="171" spans="7:9">
      <c r="G171" s="43"/>
      <c r="H171" s="44" t="s">
        <v>628</v>
      </c>
      <c r="I171" s="135" t="s">
        <v>629</v>
      </c>
    </row>
    <row r="172" spans="7:9">
      <c r="G172" s="43"/>
      <c r="H172" s="44" t="s">
        <v>630</v>
      </c>
      <c r="I172" s="135" t="s">
        <v>631</v>
      </c>
    </row>
    <row r="173" spans="7:9">
      <c r="G173" s="43"/>
      <c r="H173" s="44" t="s">
        <v>632</v>
      </c>
      <c r="I173" s="135" t="s">
        <v>633</v>
      </c>
    </row>
    <row r="174" spans="7:9">
      <c r="G174" s="43"/>
      <c r="H174" s="44" t="s">
        <v>634</v>
      </c>
      <c r="I174" s="135" t="s">
        <v>635</v>
      </c>
    </row>
    <row r="175" spans="7:9">
      <c r="G175" s="43"/>
      <c r="H175" s="44" t="s">
        <v>636</v>
      </c>
      <c r="I175" s="135" t="s">
        <v>637</v>
      </c>
    </row>
    <row r="176" spans="7:9">
      <c r="G176" s="43"/>
      <c r="H176" s="44" t="s">
        <v>638</v>
      </c>
      <c r="I176" s="135" t="s">
        <v>639</v>
      </c>
    </row>
    <row r="177" spans="7:9">
      <c r="G177" s="43"/>
      <c r="H177" s="44" t="s">
        <v>640</v>
      </c>
      <c r="I177" s="135" t="s">
        <v>641</v>
      </c>
    </row>
    <row r="178" spans="7:9">
      <c r="G178" s="43"/>
      <c r="H178" s="44" t="s">
        <v>642</v>
      </c>
      <c r="I178" s="135" t="s">
        <v>643</v>
      </c>
    </row>
    <row r="179" spans="7:9">
      <c r="G179" s="43"/>
      <c r="H179" s="44" t="s">
        <v>644</v>
      </c>
      <c r="I179" s="135" t="s">
        <v>645</v>
      </c>
    </row>
    <row r="180" spans="7:9">
      <c r="G180" s="43"/>
      <c r="H180" s="44" t="s">
        <v>646</v>
      </c>
      <c r="I180" s="135" t="s">
        <v>647</v>
      </c>
    </row>
    <row r="181" spans="7:9">
      <c r="G181" s="43"/>
      <c r="H181" s="44" t="s">
        <v>648</v>
      </c>
      <c r="I181" s="135" t="s">
        <v>649</v>
      </c>
    </row>
    <row r="182" spans="7:9">
      <c r="G182" s="43"/>
      <c r="H182" s="44" t="s">
        <v>650</v>
      </c>
      <c r="I182" s="135" t="s">
        <v>651</v>
      </c>
    </row>
    <row r="183" spans="7:9">
      <c r="G183" s="40" t="s">
        <v>106</v>
      </c>
      <c r="H183" s="39"/>
      <c r="I183" s="134" t="s">
        <v>652</v>
      </c>
    </row>
    <row r="184" spans="7:9">
      <c r="G184" s="43"/>
      <c r="H184" s="44" t="s">
        <v>653</v>
      </c>
      <c r="I184" s="135" t="s">
        <v>654</v>
      </c>
    </row>
    <row r="185" spans="7:9">
      <c r="G185" s="43"/>
      <c r="H185" s="44" t="s">
        <v>655</v>
      </c>
      <c r="I185" s="135" t="s">
        <v>656</v>
      </c>
    </row>
    <row r="186" spans="7:9">
      <c r="G186" s="43"/>
      <c r="H186" s="44" t="s">
        <v>657</v>
      </c>
      <c r="I186" s="135" t="s">
        <v>658</v>
      </c>
    </row>
    <row r="187" spans="7:9">
      <c r="G187" s="43"/>
      <c r="H187" s="44" t="s">
        <v>659</v>
      </c>
      <c r="I187" s="135" t="s">
        <v>660</v>
      </c>
    </row>
    <row r="188" spans="7:9">
      <c r="G188" s="43"/>
      <c r="H188" s="44" t="s">
        <v>661</v>
      </c>
      <c r="I188" s="135" t="s">
        <v>662</v>
      </c>
    </row>
    <row r="189" spans="7:9">
      <c r="G189" s="43"/>
      <c r="H189" s="44" t="s">
        <v>663</v>
      </c>
      <c r="I189" s="135" t="s">
        <v>664</v>
      </c>
    </row>
    <row r="190" spans="7:9">
      <c r="G190" s="43"/>
      <c r="H190" s="44" t="s">
        <v>665</v>
      </c>
      <c r="I190" s="135" t="s">
        <v>666</v>
      </c>
    </row>
    <row r="191" spans="7:9">
      <c r="G191" s="43"/>
      <c r="H191" s="44" t="s">
        <v>667</v>
      </c>
      <c r="I191" s="135" t="s">
        <v>668</v>
      </c>
    </row>
    <row r="192" spans="7:9">
      <c r="G192" s="43"/>
      <c r="H192" s="44" t="s">
        <v>669</v>
      </c>
      <c r="I192" s="135" t="s">
        <v>670</v>
      </c>
    </row>
    <row r="193" spans="7:9">
      <c r="G193" s="43"/>
      <c r="H193" s="44" t="s">
        <v>671</v>
      </c>
      <c r="I193" s="135" t="s">
        <v>672</v>
      </c>
    </row>
    <row r="194" spans="7:9">
      <c r="G194" s="43"/>
      <c r="H194" s="44" t="s">
        <v>673</v>
      </c>
      <c r="I194" s="135" t="s">
        <v>674</v>
      </c>
    </row>
    <row r="195" spans="7:9">
      <c r="G195" s="43"/>
      <c r="H195" s="44" t="s">
        <v>675</v>
      </c>
      <c r="I195" s="135" t="s">
        <v>676</v>
      </c>
    </row>
    <row r="196" spans="7:9">
      <c r="G196" s="43"/>
      <c r="H196" s="44" t="s">
        <v>677</v>
      </c>
      <c r="I196" s="135" t="s">
        <v>678</v>
      </c>
    </row>
    <row r="197" spans="7:9">
      <c r="G197" s="43"/>
      <c r="H197" s="44" t="s">
        <v>679</v>
      </c>
      <c r="I197" s="135" t="s">
        <v>680</v>
      </c>
    </row>
    <row r="198" spans="7:9">
      <c r="G198" s="43"/>
      <c r="H198" s="44" t="s">
        <v>681</v>
      </c>
      <c r="I198" s="135" t="s">
        <v>682</v>
      </c>
    </row>
    <row r="199" spans="7:9">
      <c r="G199" s="43"/>
      <c r="H199" s="44" t="s">
        <v>683</v>
      </c>
      <c r="I199" s="135" t="s">
        <v>684</v>
      </c>
    </row>
    <row r="200" spans="7:9">
      <c r="G200" s="43"/>
      <c r="H200" s="44" t="s">
        <v>685</v>
      </c>
      <c r="I200" s="135" t="s">
        <v>686</v>
      </c>
    </row>
    <row r="201" spans="7:9">
      <c r="G201" s="43"/>
      <c r="H201" s="44" t="s">
        <v>687</v>
      </c>
      <c r="I201" s="135" t="s">
        <v>688</v>
      </c>
    </row>
    <row r="202" spans="7:9">
      <c r="G202" s="43"/>
      <c r="H202" s="44" t="s">
        <v>689</v>
      </c>
      <c r="I202" s="135" t="s">
        <v>690</v>
      </c>
    </row>
    <row r="203" spans="7:9">
      <c r="G203" s="43"/>
      <c r="H203" s="44" t="s">
        <v>691</v>
      </c>
      <c r="I203" s="135" t="s">
        <v>692</v>
      </c>
    </row>
    <row r="204" spans="7:9">
      <c r="G204" s="43"/>
      <c r="H204" s="44" t="s">
        <v>693</v>
      </c>
      <c r="I204" s="135" t="s">
        <v>694</v>
      </c>
    </row>
    <row r="205" spans="7:9">
      <c r="G205" s="43"/>
      <c r="H205" s="44" t="s">
        <v>695</v>
      </c>
      <c r="I205" s="135" t="s">
        <v>696</v>
      </c>
    </row>
    <row r="206" spans="7:9">
      <c r="G206" s="43"/>
      <c r="H206" s="44" t="s">
        <v>697</v>
      </c>
      <c r="I206" s="135" t="s">
        <v>698</v>
      </c>
    </row>
    <row r="207" spans="7:9">
      <c r="G207" s="43"/>
      <c r="H207" s="44" t="s">
        <v>699</v>
      </c>
      <c r="I207" s="135" t="s">
        <v>700</v>
      </c>
    </row>
    <row r="208" spans="7:9">
      <c r="G208" s="43"/>
      <c r="H208" s="44" t="s">
        <v>701</v>
      </c>
      <c r="I208" s="135" t="s">
        <v>702</v>
      </c>
    </row>
    <row r="209" spans="7:9">
      <c r="G209" s="43"/>
      <c r="H209" s="44" t="s">
        <v>703</v>
      </c>
      <c r="I209" s="135" t="s">
        <v>704</v>
      </c>
    </row>
    <row r="210" spans="7:9">
      <c r="G210" s="43"/>
      <c r="H210" s="44" t="s">
        <v>705</v>
      </c>
      <c r="I210" s="135" t="s">
        <v>706</v>
      </c>
    </row>
    <row r="211" spans="7:9">
      <c r="G211" s="43"/>
      <c r="H211" s="44" t="s">
        <v>707</v>
      </c>
      <c r="I211" s="135" t="s">
        <v>708</v>
      </c>
    </row>
    <row r="212" spans="7:9">
      <c r="G212" s="43"/>
      <c r="H212" s="44" t="s">
        <v>709</v>
      </c>
      <c r="I212" s="135" t="s">
        <v>710</v>
      </c>
    </row>
    <row r="213" spans="7:9">
      <c r="G213" s="43"/>
      <c r="H213" s="44" t="s">
        <v>711</v>
      </c>
      <c r="I213" s="135" t="s">
        <v>712</v>
      </c>
    </row>
    <row r="214" spans="7:9">
      <c r="G214" s="43"/>
      <c r="H214" s="44" t="s">
        <v>713</v>
      </c>
      <c r="I214" s="135" t="s">
        <v>714</v>
      </c>
    </row>
    <row r="215" spans="7:9">
      <c r="G215" s="43"/>
      <c r="H215" s="44" t="s">
        <v>715</v>
      </c>
      <c r="I215" s="135" t="s">
        <v>716</v>
      </c>
    </row>
    <row r="216" spans="7:9">
      <c r="G216" s="43"/>
      <c r="H216" s="44" t="s">
        <v>717</v>
      </c>
      <c r="I216" s="135" t="s">
        <v>718</v>
      </c>
    </row>
    <row r="217" spans="7:9">
      <c r="G217" s="43"/>
      <c r="H217" s="44" t="s">
        <v>719</v>
      </c>
      <c r="I217" s="135" t="s">
        <v>720</v>
      </c>
    </row>
    <row r="218" spans="7:9">
      <c r="G218" s="43"/>
      <c r="H218" s="44" t="s">
        <v>721</v>
      </c>
      <c r="I218" s="135" t="s">
        <v>722</v>
      </c>
    </row>
    <row r="219" spans="7:9">
      <c r="G219" s="43"/>
      <c r="H219" s="44" t="s">
        <v>723</v>
      </c>
      <c r="I219" s="135" t="s">
        <v>724</v>
      </c>
    </row>
    <row r="220" spans="7:9">
      <c r="G220" s="43"/>
      <c r="H220" s="44" t="s">
        <v>725</v>
      </c>
      <c r="I220" s="135" t="s">
        <v>726</v>
      </c>
    </row>
    <row r="221" spans="7:9">
      <c r="G221" s="43"/>
      <c r="H221" s="44" t="s">
        <v>727</v>
      </c>
      <c r="I221" s="135" t="s">
        <v>728</v>
      </c>
    </row>
    <row r="222" spans="7:9">
      <c r="G222" s="43"/>
      <c r="H222" s="44" t="s">
        <v>729</v>
      </c>
      <c r="I222" s="135" t="s">
        <v>730</v>
      </c>
    </row>
    <row r="223" spans="7:9">
      <c r="G223" s="43"/>
      <c r="H223" s="44" t="s">
        <v>731</v>
      </c>
      <c r="I223" s="135" t="s">
        <v>732</v>
      </c>
    </row>
    <row r="224" spans="7:9">
      <c r="G224" s="40" t="s">
        <v>113</v>
      </c>
      <c r="H224" s="39"/>
      <c r="I224" s="134" t="s">
        <v>733</v>
      </c>
    </row>
    <row r="225" spans="7:9">
      <c r="G225" s="43"/>
      <c r="H225" s="44" t="s">
        <v>734</v>
      </c>
      <c r="I225" s="135" t="s">
        <v>735</v>
      </c>
    </row>
    <row r="226" spans="7:9">
      <c r="G226" s="43"/>
      <c r="H226" s="44" t="s">
        <v>736</v>
      </c>
      <c r="I226" s="135" t="s">
        <v>737</v>
      </c>
    </row>
    <row r="227" spans="7:9">
      <c r="G227" s="43"/>
      <c r="H227" s="44" t="s">
        <v>738</v>
      </c>
      <c r="I227" s="135" t="s">
        <v>739</v>
      </c>
    </row>
    <row r="228" spans="7:9">
      <c r="G228" s="43"/>
      <c r="H228" s="44" t="s">
        <v>740</v>
      </c>
      <c r="I228" s="135" t="s">
        <v>741</v>
      </c>
    </row>
    <row r="229" spans="7:9">
      <c r="G229" s="43"/>
      <c r="H229" s="44" t="s">
        <v>742</v>
      </c>
      <c r="I229" s="135" t="s">
        <v>743</v>
      </c>
    </row>
    <row r="230" spans="7:9">
      <c r="G230" s="43"/>
      <c r="H230" s="44" t="s">
        <v>744</v>
      </c>
      <c r="I230" s="135" t="s">
        <v>745</v>
      </c>
    </row>
    <row r="231" spans="7:9">
      <c r="G231" s="43"/>
      <c r="H231" s="44" t="s">
        <v>746</v>
      </c>
      <c r="I231" s="135" t="s">
        <v>747</v>
      </c>
    </row>
    <row r="232" spans="7:9">
      <c r="G232" s="43"/>
      <c r="H232" s="44" t="s">
        <v>748</v>
      </c>
      <c r="I232" s="135" t="s">
        <v>749</v>
      </c>
    </row>
    <row r="233" spans="7:9">
      <c r="G233" s="43"/>
      <c r="H233" s="44" t="s">
        <v>750</v>
      </c>
      <c r="I233" s="135" t="s">
        <v>751</v>
      </c>
    </row>
    <row r="234" spans="7:9">
      <c r="G234" s="43"/>
      <c r="H234" s="44" t="s">
        <v>752</v>
      </c>
      <c r="I234" s="135" t="s">
        <v>753</v>
      </c>
    </row>
    <row r="235" spans="7:9">
      <c r="G235" s="43"/>
      <c r="H235" s="44" t="s">
        <v>754</v>
      </c>
      <c r="I235" s="135" t="s">
        <v>755</v>
      </c>
    </row>
    <row r="236" spans="7:9">
      <c r="G236" s="43"/>
      <c r="H236" s="44" t="s">
        <v>756</v>
      </c>
      <c r="I236" s="135" t="s">
        <v>757</v>
      </c>
    </row>
    <row r="237" spans="7:9">
      <c r="G237" s="43"/>
      <c r="H237" s="44" t="s">
        <v>758</v>
      </c>
      <c r="I237" s="135" t="s">
        <v>759</v>
      </c>
    </row>
    <row r="238" spans="7:9">
      <c r="G238" s="43"/>
      <c r="H238" s="44" t="s">
        <v>760</v>
      </c>
      <c r="I238" s="135" t="s">
        <v>761</v>
      </c>
    </row>
    <row r="239" spans="7:9">
      <c r="G239" s="43"/>
      <c r="H239" s="44" t="s">
        <v>762</v>
      </c>
      <c r="I239" s="135" t="s">
        <v>763</v>
      </c>
    </row>
    <row r="240" spans="7:9">
      <c r="G240" s="43"/>
      <c r="H240" s="44" t="s">
        <v>764</v>
      </c>
      <c r="I240" s="135" t="s">
        <v>765</v>
      </c>
    </row>
    <row r="241" spans="7:9">
      <c r="G241" s="43"/>
      <c r="H241" s="44" t="s">
        <v>766</v>
      </c>
      <c r="I241" s="135" t="s">
        <v>767</v>
      </c>
    </row>
    <row r="242" spans="7:9">
      <c r="G242" s="43"/>
      <c r="H242" s="44" t="s">
        <v>768</v>
      </c>
      <c r="I242" s="135" t="s">
        <v>769</v>
      </c>
    </row>
    <row r="243" spans="7:9">
      <c r="G243" s="43"/>
      <c r="H243" s="44" t="s">
        <v>770</v>
      </c>
      <c r="I243" s="135" t="s">
        <v>771</v>
      </c>
    </row>
    <row r="244" spans="7:9">
      <c r="G244" s="43"/>
      <c r="H244" s="44" t="s">
        <v>772</v>
      </c>
      <c r="I244" s="135" t="s">
        <v>773</v>
      </c>
    </row>
    <row r="245" spans="7:9">
      <c r="G245" s="43"/>
      <c r="H245" s="44" t="s">
        <v>774</v>
      </c>
      <c r="I245" s="135" t="s">
        <v>775</v>
      </c>
    </row>
    <row r="246" spans="7:9">
      <c r="G246" s="43"/>
      <c r="H246" s="44" t="s">
        <v>776</v>
      </c>
      <c r="I246" s="135" t="s">
        <v>777</v>
      </c>
    </row>
    <row r="247" spans="7:9">
      <c r="G247" s="43"/>
      <c r="H247" s="44" t="s">
        <v>778</v>
      </c>
      <c r="I247" s="135" t="s">
        <v>779</v>
      </c>
    </row>
    <row r="248" spans="7:9">
      <c r="G248" s="43"/>
      <c r="H248" s="44" t="s">
        <v>780</v>
      </c>
      <c r="I248" s="135" t="s">
        <v>781</v>
      </c>
    </row>
    <row r="249" spans="7:9">
      <c r="G249" s="43"/>
      <c r="H249" s="44" t="s">
        <v>782</v>
      </c>
      <c r="I249" s="135" t="s">
        <v>783</v>
      </c>
    </row>
    <row r="250" spans="7:9">
      <c r="G250" s="43"/>
      <c r="H250" s="44" t="s">
        <v>784</v>
      </c>
      <c r="I250" s="135" t="s">
        <v>785</v>
      </c>
    </row>
    <row r="251" spans="7:9">
      <c r="G251" s="43"/>
      <c r="H251" s="44" t="s">
        <v>786</v>
      </c>
      <c r="I251" s="135" t="s">
        <v>787</v>
      </c>
    </row>
    <row r="252" spans="7:9">
      <c r="G252" s="43"/>
      <c r="H252" s="44" t="s">
        <v>788</v>
      </c>
      <c r="I252" s="135" t="s">
        <v>789</v>
      </c>
    </row>
    <row r="253" spans="7:9">
      <c r="G253" s="43"/>
      <c r="H253" s="44" t="s">
        <v>790</v>
      </c>
      <c r="I253" s="135" t="s">
        <v>791</v>
      </c>
    </row>
    <row r="254" spans="7:9">
      <c r="G254" s="43"/>
      <c r="H254" s="44" t="s">
        <v>792</v>
      </c>
      <c r="I254" s="135" t="s">
        <v>793</v>
      </c>
    </row>
    <row r="255" spans="7:9">
      <c r="G255" s="43"/>
      <c r="H255" s="44" t="s">
        <v>794</v>
      </c>
      <c r="I255" s="135" t="s">
        <v>795</v>
      </c>
    </row>
    <row r="256" spans="7:9">
      <c r="G256" s="43"/>
      <c r="H256" s="44" t="s">
        <v>796</v>
      </c>
      <c r="I256" s="135" t="s">
        <v>797</v>
      </c>
    </row>
    <row r="257" spans="7:9">
      <c r="G257" s="43"/>
      <c r="H257" s="44" t="s">
        <v>798</v>
      </c>
      <c r="I257" s="135" t="s">
        <v>799</v>
      </c>
    </row>
    <row r="258" spans="7:9">
      <c r="G258" s="40" t="s">
        <v>120</v>
      </c>
      <c r="H258" s="39"/>
      <c r="I258" s="134" t="s">
        <v>800</v>
      </c>
    </row>
    <row r="259" spans="7:9">
      <c r="G259" s="43"/>
      <c r="H259" s="44" t="s">
        <v>801</v>
      </c>
      <c r="I259" s="135" t="s">
        <v>802</v>
      </c>
    </row>
    <row r="260" spans="7:9">
      <c r="G260" s="43"/>
      <c r="H260" s="44" t="s">
        <v>803</v>
      </c>
      <c r="I260" s="135" t="s">
        <v>804</v>
      </c>
    </row>
    <row r="261" spans="7:9">
      <c r="G261" s="43"/>
      <c r="H261" s="44" t="s">
        <v>805</v>
      </c>
      <c r="I261" s="135" t="s">
        <v>806</v>
      </c>
    </row>
    <row r="262" spans="7:9">
      <c r="G262" s="43"/>
      <c r="H262" s="44" t="s">
        <v>807</v>
      </c>
      <c r="I262" s="135" t="s">
        <v>808</v>
      </c>
    </row>
    <row r="263" spans="7:9">
      <c r="G263" s="43"/>
      <c r="H263" s="44" t="s">
        <v>809</v>
      </c>
      <c r="I263" s="135" t="s">
        <v>810</v>
      </c>
    </row>
    <row r="264" spans="7:9">
      <c r="G264" s="43"/>
      <c r="H264" s="44" t="s">
        <v>811</v>
      </c>
      <c r="I264" s="135" t="s">
        <v>812</v>
      </c>
    </row>
    <row r="265" spans="7:9">
      <c r="G265" s="43"/>
      <c r="H265" s="44" t="s">
        <v>813</v>
      </c>
      <c r="I265" s="135" t="s">
        <v>814</v>
      </c>
    </row>
    <row r="266" spans="7:9">
      <c r="G266" s="43"/>
      <c r="H266" s="44" t="s">
        <v>815</v>
      </c>
      <c r="I266" s="135" t="s">
        <v>816</v>
      </c>
    </row>
    <row r="267" spans="7:9">
      <c r="G267" s="43"/>
      <c r="H267" s="44" t="s">
        <v>817</v>
      </c>
      <c r="I267" s="135" t="s">
        <v>818</v>
      </c>
    </row>
    <row r="268" spans="7:9">
      <c r="G268" s="43"/>
      <c r="H268" s="44" t="s">
        <v>819</v>
      </c>
      <c r="I268" s="135" t="s">
        <v>820</v>
      </c>
    </row>
    <row r="269" spans="7:9">
      <c r="G269" s="43"/>
      <c r="H269" s="44" t="s">
        <v>821</v>
      </c>
      <c r="I269" s="135" t="s">
        <v>822</v>
      </c>
    </row>
    <row r="270" spans="7:9">
      <c r="G270" s="43"/>
      <c r="H270" s="44" t="s">
        <v>823</v>
      </c>
      <c r="I270" s="135" t="s">
        <v>824</v>
      </c>
    </row>
    <row r="271" spans="7:9">
      <c r="G271" s="43"/>
      <c r="H271" s="44" t="s">
        <v>825</v>
      </c>
      <c r="I271" s="135" t="s">
        <v>826</v>
      </c>
    </row>
    <row r="272" spans="7:9">
      <c r="G272" s="43"/>
      <c r="H272" s="44" t="s">
        <v>827</v>
      </c>
      <c r="I272" s="135" t="s">
        <v>828</v>
      </c>
    </row>
    <row r="273" spans="7:9">
      <c r="G273" s="43"/>
      <c r="H273" s="44" t="s">
        <v>829</v>
      </c>
      <c r="I273" s="135" t="s">
        <v>830</v>
      </c>
    </row>
    <row r="274" spans="7:9">
      <c r="G274" s="43"/>
      <c r="H274" s="44" t="s">
        <v>831</v>
      </c>
      <c r="I274" s="135" t="s">
        <v>832</v>
      </c>
    </row>
    <row r="275" spans="7:9">
      <c r="G275" s="43"/>
      <c r="H275" s="44" t="s">
        <v>833</v>
      </c>
      <c r="I275" s="135" t="s">
        <v>834</v>
      </c>
    </row>
    <row r="276" spans="7:9">
      <c r="G276" s="43"/>
      <c r="H276" s="44" t="s">
        <v>835</v>
      </c>
      <c r="I276" s="135" t="s">
        <v>836</v>
      </c>
    </row>
    <row r="277" spans="7:9">
      <c r="G277" s="43"/>
      <c r="H277" s="44" t="s">
        <v>837</v>
      </c>
      <c r="I277" s="135" t="s">
        <v>838</v>
      </c>
    </row>
    <row r="278" spans="7:9">
      <c r="G278" s="43"/>
      <c r="H278" s="44" t="s">
        <v>839</v>
      </c>
      <c r="I278" s="135" t="s">
        <v>840</v>
      </c>
    </row>
    <row r="279" spans="7:9">
      <c r="G279" s="43"/>
      <c r="H279" s="44" t="s">
        <v>841</v>
      </c>
      <c r="I279" s="135" t="s">
        <v>842</v>
      </c>
    </row>
    <row r="280" spans="7:9">
      <c r="G280" s="43"/>
      <c r="H280" s="44" t="s">
        <v>843</v>
      </c>
      <c r="I280" s="135" t="s">
        <v>844</v>
      </c>
    </row>
    <row r="281" spans="7:9">
      <c r="G281" s="43"/>
      <c r="H281" s="44" t="s">
        <v>845</v>
      </c>
      <c r="I281" s="135" t="s">
        <v>846</v>
      </c>
    </row>
    <row r="282" spans="7:9">
      <c r="G282" s="43"/>
      <c r="H282" s="44" t="s">
        <v>847</v>
      </c>
      <c r="I282" s="135" t="s">
        <v>848</v>
      </c>
    </row>
    <row r="283" spans="7:9">
      <c r="G283" s="43"/>
      <c r="H283" s="44" t="s">
        <v>849</v>
      </c>
      <c r="I283" s="135" t="s">
        <v>850</v>
      </c>
    </row>
    <row r="284" spans="7:9">
      <c r="G284" s="43"/>
      <c r="H284" s="44" t="s">
        <v>851</v>
      </c>
      <c r="I284" s="135" t="s">
        <v>852</v>
      </c>
    </row>
    <row r="285" spans="7:9">
      <c r="G285" s="43"/>
      <c r="H285" s="44" t="s">
        <v>853</v>
      </c>
      <c r="I285" s="135" t="s">
        <v>854</v>
      </c>
    </row>
    <row r="286" spans="7:9">
      <c r="G286" s="43"/>
      <c r="H286" s="44" t="s">
        <v>855</v>
      </c>
      <c r="I286" s="135" t="s">
        <v>856</v>
      </c>
    </row>
    <row r="287" spans="7:9">
      <c r="G287" s="43"/>
      <c r="H287" s="44" t="s">
        <v>857</v>
      </c>
      <c r="I287" s="135" t="s">
        <v>858</v>
      </c>
    </row>
    <row r="288" spans="7:9">
      <c r="G288" s="43"/>
      <c r="H288" s="44" t="s">
        <v>859</v>
      </c>
      <c r="I288" s="135" t="s">
        <v>860</v>
      </c>
    </row>
    <row r="289" spans="7:9">
      <c r="G289" s="43"/>
      <c r="H289" s="44" t="s">
        <v>861</v>
      </c>
      <c r="I289" s="135" t="s">
        <v>862</v>
      </c>
    </row>
    <row r="290" spans="7:9">
      <c r="G290" s="43"/>
      <c r="H290" s="44" t="s">
        <v>863</v>
      </c>
      <c r="I290" s="135" t="s">
        <v>864</v>
      </c>
    </row>
    <row r="291" spans="7:9">
      <c r="G291" s="43"/>
      <c r="H291" s="44" t="s">
        <v>865</v>
      </c>
      <c r="I291" s="135" t="s">
        <v>866</v>
      </c>
    </row>
    <row r="292" spans="7:9">
      <c r="G292" s="43"/>
      <c r="H292" s="44" t="s">
        <v>867</v>
      </c>
      <c r="I292" s="135" t="s">
        <v>868</v>
      </c>
    </row>
    <row r="293" spans="7:9">
      <c r="G293" s="43"/>
      <c r="H293" s="44" t="s">
        <v>869</v>
      </c>
      <c r="I293" s="135" t="s">
        <v>870</v>
      </c>
    </row>
    <row r="294" spans="7:9">
      <c r="G294" s="40" t="s">
        <v>127</v>
      </c>
      <c r="H294" s="39"/>
      <c r="I294" s="134" t="s">
        <v>871</v>
      </c>
    </row>
    <row r="295" spans="7:9">
      <c r="G295" s="43"/>
      <c r="H295" s="44" t="s">
        <v>872</v>
      </c>
      <c r="I295" s="135" t="s">
        <v>873</v>
      </c>
    </row>
    <row r="296" spans="7:9">
      <c r="G296" s="43"/>
      <c r="H296" s="44" t="s">
        <v>874</v>
      </c>
      <c r="I296" s="135" t="s">
        <v>875</v>
      </c>
    </row>
    <row r="297" spans="7:9">
      <c r="G297" s="43"/>
      <c r="H297" s="44" t="s">
        <v>876</v>
      </c>
      <c r="I297" s="135" t="s">
        <v>877</v>
      </c>
    </row>
    <row r="298" spans="7:9">
      <c r="G298" s="43"/>
      <c r="H298" s="44" t="s">
        <v>878</v>
      </c>
      <c r="I298" s="135" t="s">
        <v>879</v>
      </c>
    </row>
    <row r="299" spans="7:9">
      <c r="G299" s="43"/>
      <c r="H299" s="44" t="s">
        <v>880</v>
      </c>
      <c r="I299" s="135" t="s">
        <v>881</v>
      </c>
    </row>
    <row r="300" spans="7:9">
      <c r="G300" s="43"/>
      <c r="H300" s="44" t="s">
        <v>882</v>
      </c>
      <c r="I300" s="135" t="s">
        <v>883</v>
      </c>
    </row>
    <row r="301" spans="7:9">
      <c r="G301" s="43"/>
      <c r="H301" s="44" t="s">
        <v>884</v>
      </c>
      <c r="I301" s="135" t="s">
        <v>885</v>
      </c>
    </row>
    <row r="302" spans="7:9">
      <c r="G302" s="43"/>
      <c r="H302" s="44" t="s">
        <v>886</v>
      </c>
      <c r="I302" s="135" t="s">
        <v>887</v>
      </c>
    </row>
    <row r="303" spans="7:9">
      <c r="G303" s="43"/>
      <c r="H303" s="44" t="s">
        <v>888</v>
      </c>
      <c r="I303" s="135" t="s">
        <v>889</v>
      </c>
    </row>
    <row r="304" spans="7:9">
      <c r="G304" s="43"/>
      <c r="H304" s="44" t="s">
        <v>890</v>
      </c>
      <c r="I304" s="135" t="s">
        <v>891</v>
      </c>
    </row>
    <row r="305" spans="7:9">
      <c r="G305" s="43"/>
      <c r="H305" s="44" t="s">
        <v>892</v>
      </c>
      <c r="I305" s="135" t="s">
        <v>893</v>
      </c>
    </row>
    <row r="306" spans="7:9">
      <c r="G306" s="43"/>
      <c r="H306" s="44" t="s">
        <v>894</v>
      </c>
      <c r="I306" s="135" t="s">
        <v>895</v>
      </c>
    </row>
    <row r="307" spans="7:9">
      <c r="G307" s="43"/>
      <c r="H307" s="44" t="s">
        <v>896</v>
      </c>
      <c r="I307" s="135" t="s">
        <v>897</v>
      </c>
    </row>
    <row r="308" spans="7:9">
      <c r="G308" s="43"/>
      <c r="H308" s="44" t="s">
        <v>898</v>
      </c>
      <c r="I308" s="135" t="s">
        <v>899</v>
      </c>
    </row>
    <row r="309" spans="7:9">
      <c r="G309" s="43"/>
      <c r="H309" s="44" t="s">
        <v>900</v>
      </c>
      <c r="I309" s="135" t="s">
        <v>901</v>
      </c>
    </row>
    <row r="310" spans="7:9">
      <c r="G310" s="43"/>
      <c r="H310" s="44" t="s">
        <v>902</v>
      </c>
      <c r="I310" s="135" t="s">
        <v>903</v>
      </c>
    </row>
    <row r="311" spans="7:9">
      <c r="G311" s="43"/>
      <c r="H311" s="44" t="s">
        <v>904</v>
      </c>
      <c r="I311" s="135" t="s">
        <v>905</v>
      </c>
    </row>
    <row r="312" spans="7:9">
      <c r="G312" s="43"/>
      <c r="H312" s="44" t="s">
        <v>906</v>
      </c>
      <c r="I312" s="135" t="s">
        <v>907</v>
      </c>
    </row>
    <row r="313" spans="7:9">
      <c r="G313" s="43"/>
      <c r="H313" s="44" t="s">
        <v>908</v>
      </c>
      <c r="I313" s="135" t="s">
        <v>909</v>
      </c>
    </row>
    <row r="314" spans="7:9">
      <c r="G314" s="43"/>
      <c r="H314" s="44" t="s">
        <v>910</v>
      </c>
      <c r="I314" s="135" t="s">
        <v>911</v>
      </c>
    </row>
    <row r="315" spans="7:9">
      <c r="G315" s="43"/>
      <c r="H315" s="44" t="s">
        <v>912</v>
      </c>
      <c r="I315" s="135" t="s">
        <v>913</v>
      </c>
    </row>
    <row r="316" spans="7:9">
      <c r="G316" s="43"/>
      <c r="H316" s="44" t="s">
        <v>914</v>
      </c>
      <c r="I316" s="135" t="s">
        <v>915</v>
      </c>
    </row>
    <row r="317" spans="7:9">
      <c r="G317" s="43"/>
      <c r="H317" s="44" t="s">
        <v>916</v>
      </c>
      <c r="I317" s="135" t="s">
        <v>917</v>
      </c>
    </row>
    <row r="318" spans="7:9">
      <c r="G318" s="43"/>
      <c r="H318" s="44" t="s">
        <v>918</v>
      </c>
      <c r="I318" s="135" t="s">
        <v>919</v>
      </c>
    </row>
    <row r="319" spans="7:9">
      <c r="G319" s="43"/>
      <c r="H319" s="44" t="s">
        <v>920</v>
      </c>
      <c r="I319" s="135" t="s">
        <v>921</v>
      </c>
    </row>
    <row r="320" spans="7:9">
      <c r="G320" s="40" t="s">
        <v>133</v>
      </c>
      <c r="H320" s="39"/>
      <c r="I320" s="134" t="s">
        <v>922</v>
      </c>
    </row>
    <row r="321" spans="7:9">
      <c r="G321" s="43"/>
      <c r="H321" s="44" t="s">
        <v>923</v>
      </c>
      <c r="I321" s="135" t="s">
        <v>924</v>
      </c>
    </row>
    <row r="322" spans="7:9">
      <c r="G322" s="43"/>
      <c r="H322" s="44" t="s">
        <v>925</v>
      </c>
      <c r="I322" s="135" t="s">
        <v>926</v>
      </c>
    </row>
    <row r="323" spans="7:9">
      <c r="G323" s="43"/>
      <c r="H323" s="44" t="s">
        <v>927</v>
      </c>
      <c r="I323" s="135" t="s">
        <v>928</v>
      </c>
    </row>
    <row r="324" spans="7:9">
      <c r="G324" s="43"/>
      <c r="H324" s="44" t="s">
        <v>929</v>
      </c>
      <c r="I324" s="135" t="s">
        <v>930</v>
      </c>
    </row>
    <row r="325" spans="7:9">
      <c r="G325" s="43"/>
      <c r="H325" s="44" t="s">
        <v>931</v>
      </c>
      <c r="I325" s="135" t="s">
        <v>932</v>
      </c>
    </row>
    <row r="326" spans="7:9">
      <c r="G326" s="43"/>
      <c r="H326" s="44" t="s">
        <v>933</v>
      </c>
      <c r="I326" s="135" t="s">
        <v>934</v>
      </c>
    </row>
    <row r="327" spans="7:9">
      <c r="G327" s="43"/>
      <c r="H327" s="44" t="s">
        <v>935</v>
      </c>
      <c r="I327" s="135" t="s">
        <v>936</v>
      </c>
    </row>
    <row r="328" spans="7:9">
      <c r="G328" s="43"/>
      <c r="H328" s="44" t="s">
        <v>937</v>
      </c>
      <c r="I328" s="135" t="s">
        <v>938</v>
      </c>
    </row>
    <row r="329" spans="7:9">
      <c r="G329" s="43"/>
      <c r="H329" s="44" t="s">
        <v>939</v>
      </c>
      <c r="I329" s="135" t="s">
        <v>940</v>
      </c>
    </row>
    <row r="330" spans="7:9">
      <c r="G330" s="43"/>
      <c r="H330" s="44" t="s">
        <v>941</v>
      </c>
      <c r="I330" s="135" t="s">
        <v>942</v>
      </c>
    </row>
    <row r="331" spans="7:9">
      <c r="G331" s="43"/>
      <c r="H331" s="44" t="s">
        <v>943</v>
      </c>
      <c r="I331" s="135" t="s">
        <v>944</v>
      </c>
    </row>
    <row r="332" spans="7:9">
      <c r="G332" s="43"/>
      <c r="H332" s="44" t="s">
        <v>945</v>
      </c>
      <c r="I332" s="135" t="s">
        <v>946</v>
      </c>
    </row>
    <row r="333" spans="7:9">
      <c r="G333" s="43"/>
      <c r="H333" s="44" t="s">
        <v>947</v>
      </c>
      <c r="I333" s="135" t="s">
        <v>948</v>
      </c>
    </row>
    <row r="334" spans="7:9">
      <c r="G334" s="43"/>
      <c r="H334" s="44" t="s">
        <v>949</v>
      </c>
      <c r="I334" s="135" t="s">
        <v>950</v>
      </c>
    </row>
    <row r="335" spans="7:9">
      <c r="G335" s="43"/>
      <c r="H335" s="44" t="s">
        <v>951</v>
      </c>
      <c r="I335" s="135" t="s">
        <v>952</v>
      </c>
    </row>
    <row r="336" spans="7:9">
      <c r="G336" s="43"/>
      <c r="H336" s="44" t="s">
        <v>953</v>
      </c>
      <c r="I336" s="135" t="s">
        <v>954</v>
      </c>
    </row>
    <row r="337" spans="7:9">
      <c r="G337" s="43"/>
      <c r="H337" s="44" t="s">
        <v>955</v>
      </c>
      <c r="I337" s="135" t="s">
        <v>956</v>
      </c>
    </row>
    <row r="338" spans="7:9">
      <c r="G338" s="43"/>
      <c r="H338" s="44" t="s">
        <v>957</v>
      </c>
      <c r="I338" s="135" t="s">
        <v>958</v>
      </c>
    </row>
    <row r="339" spans="7:9">
      <c r="G339" s="43"/>
      <c r="H339" s="44" t="s">
        <v>959</v>
      </c>
      <c r="I339" s="135" t="s">
        <v>960</v>
      </c>
    </row>
    <row r="340" spans="7:9">
      <c r="G340" s="43"/>
      <c r="H340" s="44" t="s">
        <v>961</v>
      </c>
      <c r="I340" s="135" t="s">
        <v>962</v>
      </c>
    </row>
    <row r="341" spans="7:9">
      <c r="G341" s="43"/>
      <c r="H341" s="44" t="s">
        <v>963</v>
      </c>
      <c r="I341" s="135" t="s">
        <v>964</v>
      </c>
    </row>
    <row r="342" spans="7:9">
      <c r="G342" s="43"/>
      <c r="H342" s="44" t="s">
        <v>965</v>
      </c>
      <c r="I342" s="135" t="s">
        <v>966</v>
      </c>
    </row>
    <row r="343" spans="7:9">
      <c r="G343" s="43"/>
      <c r="H343" s="44" t="s">
        <v>967</v>
      </c>
      <c r="I343" s="135" t="s">
        <v>968</v>
      </c>
    </row>
    <row r="344" spans="7:9">
      <c r="G344" s="43"/>
      <c r="H344" s="44" t="s">
        <v>969</v>
      </c>
      <c r="I344" s="135" t="s">
        <v>970</v>
      </c>
    </row>
    <row r="345" spans="7:9">
      <c r="G345" s="43"/>
      <c r="H345" s="44" t="s">
        <v>971</v>
      </c>
      <c r="I345" s="135" t="s">
        <v>972</v>
      </c>
    </row>
    <row r="346" spans="7:9">
      <c r="G346" s="43"/>
      <c r="H346" s="44" t="s">
        <v>973</v>
      </c>
      <c r="I346" s="135" t="s">
        <v>974</v>
      </c>
    </row>
    <row r="347" spans="7:9">
      <c r="G347" s="43"/>
      <c r="H347" s="44" t="s">
        <v>975</v>
      </c>
      <c r="I347" s="135" t="s">
        <v>976</v>
      </c>
    </row>
    <row r="348" spans="7:9">
      <c r="G348" s="43"/>
      <c r="H348" s="44" t="s">
        <v>977</v>
      </c>
      <c r="I348" s="135" t="s">
        <v>978</v>
      </c>
    </row>
    <row r="349" spans="7:9">
      <c r="G349" s="43"/>
      <c r="H349" s="44" t="s">
        <v>979</v>
      </c>
      <c r="I349" s="135" t="s">
        <v>980</v>
      </c>
    </row>
    <row r="350" spans="7:9">
      <c r="G350" s="43"/>
      <c r="H350" s="44" t="s">
        <v>981</v>
      </c>
      <c r="I350" s="135" t="s">
        <v>982</v>
      </c>
    </row>
    <row r="351" spans="7:9">
      <c r="G351" s="43"/>
      <c r="H351" s="44" t="s">
        <v>983</v>
      </c>
      <c r="I351" s="135" t="s">
        <v>984</v>
      </c>
    </row>
    <row r="352" spans="7:9">
      <c r="G352" s="43"/>
      <c r="H352" s="44" t="s">
        <v>985</v>
      </c>
      <c r="I352" s="135" t="s">
        <v>986</v>
      </c>
    </row>
    <row r="353" spans="7:9">
      <c r="G353" s="43"/>
      <c r="H353" s="44" t="s">
        <v>987</v>
      </c>
      <c r="I353" s="135" t="s">
        <v>988</v>
      </c>
    </row>
    <row r="354" spans="7:9">
      <c r="G354" s="43"/>
      <c r="H354" s="44" t="s">
        <v>989</v>
      </c>
      <c r="I354" s="135" t="s">
        <v>990</v>
      </c>
    </row>
    <row r="355" spans="7:9">
      <c r="G355" s="43"/>
      <c r="H355" s="44" t="s">
        <v>991</v>
      </c>
      <c r="I355" s="135" t="s">
        <v>992</v>
      </c>
    </row>
    <row r="356" spans="7:9">
      <c r="G356" s="40" t="s">
        <v>138</v>
      </c>
      <c r="H356" s="39"/>
      <c r="I356" s="134" t="s">
        <v>993</v>
      </c>
    </row>
    <row r="357" spans="7:9">
      <c r="G357" s="43"/>
      <c r="H357" s="44" t="s">
        <v>994</v>
      </c>
      <c r="I357" s="135" t="s">
        <v>995</v>
      </c>
    </row>
    <row r="358" spans="7:9">
      <c r="G358" s="43"/>
      <c r="H358" s="44" t="s">
        <v>996</v>
      </c>
      <c r="I358" s="135" t="s">
        <v>997</v>
      </c>
    </row>
    <row r="359" spans="7:9">
      <c r="G359" s="43"/>
      <c r="H359" s="44" t="s">
        <v>998</v>
      </c>
      <c r="I359" s="135" t="s">
        <v>999</v>
      </c>
    </row>
    <row r="360" spans="7:9">
      <c r="G360" s="43"/>
      <c r="H360" s="44" t="s">
        <v>1000</v>
      </c>
      <c r="I360" s="135" t="s">
        <v>1001</v>
      </c>
    </row>
    <row r="361" spans="7:9">
      <c r="G361" s="43"/>
      <c r="H361" s="44" t="s">
        <v>1002</v>
      </c>
      <c r="I361" s="135" t="s">
        <v>1003</v>
      </c>
    </row>
    <row r="362" spans="7:9">
      <c r="G362" s="43"/>
      <c r="H362" s="44" t="s">
        <v>1004</v>
      </c>
      <c r="I362" s="135" t="s">
        <v>1005</v>
      </c>
    </row>
    <row r="363" spans="7:9">
      <c r="G363" s="43"/>
      <c r="H363" s="44" t="s">
        <v>1006</v>
      </c>
      <c r="I363" s="135" t="s">
        <v>1007</v>
      </c>
    </row>
    <row r="364" spans="7:9">
      <c r="G364" s="43"/>
      <c r="H364" s="44" t="s">
        <v>1008</v>
      </c>
      <c r="I364" s="135" t="s">
        <v>1009</v>
      </c>
    </row>
    <row r="365" spans="7:9">
      <c r="G365" s="43"/>
      <c r="H365" s="44" t="s">
        <v>1010</v>
      </c>
      <c r="I365" s="135" t="s">
        <v>1011</v>
      </c>
    </row>
    <row r="366" spans="7:9">
      <c r="G366" s="43"/>
      <c r="H366" s="44" t="s">
        <v>1012</v>
      </c>
      <c r="I366" s="135" t="s">
        <v>1013</v>
      </c>
    </row>
    <row r="367" spans="7:9">
      <c r="G367" s="43"/>
      <c r="H367" s="44" t="s">
        <v>1014</v>
      </c>
      <c r="I367" s="135" t="s">
        <v>1015</v>
      </c>
    </row>
    <row r="368" spans="7:9">
      <c r="G368" s="43"/>
      <c r="H368" s="44" t="s">
        <v>249</v>
      </c>
      <c r="I368" s="135" t="s">
        <v>1016</v>
      </c>
    </row>
    <row r="369" spans="7:9">
      <c r="G369" s="43"/>
      <c r="H369" s="44" t="s">
        <v>1017</v>
      </c>
      <c r="I369" s="135" t="s">
        <v>1018</v>
      </c>
    </row>
    <row r="370" spans="7:9">
      <c r="G370" s="43"/>
      <c r="H370" s="44" t="s">
        <v>1019</v>
      </c>
      <c r="I370" s="135" t="s">
        <v>1020</v>
      </c>
    </row>
    <row r="371" spans="7:9">
      <c r="G371" s="43"/>
      <c r="H371" s="44" t="s">
        <v>1021</v>
      </c>
      <c r="I371" s="135" t="s">
        <v>1022</v>
      </c>
    </row>
    <row r="372" spans="7:9">
      <c r="G372" s="43"/>
      <c r="H372" s="44" t="s">
        <v>1023</v>
      </c>
      <c r="I372" s="135" t="s">
        <v>1024</v>
      </c>
    </row>
    <row r="373" spans="7:9">
      <c r="G373" s="43"/>
      <c r="H373" s="44" t="s">
        <v>1025</v>
      </c>
      <c r="I373" s="135" t="s">
        <v>1026</v>
      </c>
    </row>
    <row r="374" spans="7:9">
      <c r="G374" s="43"/>
      <c r="H374" s="44" t="s">
        <v>1027</v>
      </c>
      <c r="I374" s="135" t="s">
        <v>1028</v>
      </c>
    </row>
    <row r="375" spans="7:9">
      <c r="G375" s="43"/>
      <c r="H375" s="44" t="s">
        <v>1029</v>
      </c>
      <c r="I375" s="135" t="s">
        <v>1030</v>
      </c>
    </row>
    <row r="376" spans="7:9">
      <c r="G376" s="43"/>
      <c r="H376" s="44" t="s">
        <v>1031</v>
      </c>
      <c r="I376" s="135" t="s">
        <v>1032</v>
      </c>
    </row>
    <row r="377" spans="7:9">
      <c r="G377" s="43"/>
      <c r="H377" s="44" t="s">
        <v>1033</v>
      </c>
      <c r="I377" s="135" t="s">
        <v>1034</v>
      </c>
    </row>
    <row r="378" spans="7:9">
      <c r="G378" s="43"/>
      <c r="H378" s="44" t="s">
        <v>1035</v>
      </c>
      <c r="I378" s="135" t="s">
        <v>1036</v>
      </c>
    </row>
    <row r="379" spans="7:9">
      <c r="G379" s="43"/>
      <c r="H379" s="44" t="s">
        <v>1037</v>
      </c>
      <c r="I379" s="135" t="s">
        <v>1038</v>
      </c>
    </row>
    <row r="380" spans="7:9">
      <c r="G380" s="43"/>
      <c r="H380" s="44" t="s">
        <v>1039</v>
      </c>
      <c r="I380" s="135" t="s">
        <v>1040</v>
      </c>
    </row>
    <row r="381" spans="7:9">
      <c r="G381" s="43"/>
      <c r="H381" s="44" t="s">
        <v>1041</v>
      </c>
      <c r="I381" s="135" t="s">
        <v>1042</v>
      </c>
    </row>
    <row r="382" spans="7:9">
      <c r="G382" s="43"/>
      <c r="H382" s="44" t="s">
        <v>1043</v>
      </c>
      <c r="I382" s="135" t="s">
        <v>1044</v>
      </c>
    </row>
    <row r="383" spans="7:9">
      <c r="G383" s="43"/>
      <c r="H383" s="44" t="s">
        <v>1045</v>
      </c>
      <c r="I383" s="135" t="s">
        <v>1046</v>
      </c>
    </row>
    <row r="384" spans="7:9">
      <c r="G384" s="43"/>
      <c r="H384" s="44" t="s">
        <v>1047</v>
      </c>
      <c r="I384" s="135" t="s">
        <v>1048</v>
      </c>
    </row>
    <row r="385" spans="7:9">
      <c r="G385" s="43"/>
      <c r="H385" s="44" t="s">
        <v>1049</v>
      </c>
      <c r="I385" s="135" t="s">
        <v>1050</v>
      </c>
    </row>
    <row r="386" spans="7:9">
      <c r="G386" s="43"/>
      <c r="H386" s="44" t="s">
        <v>1051</v>
      </c>
      <c r="I386" s="135" t="s">
        <v>1052</v>
      </c>
    </row>
    <row r="387" spans="7:9">
      <c r="G387" s="43"/>
      <c r="H387" s="44" t="s">
        <v>1053</v>
      </c>
      <c r="I387" s="135" t="s">
        <v>1054</v>
      </c>
    </row>
    <row r="388" spans="7:9">
      <c r="G388" s="43"/>
      <c r="H388" s="44" t="s">
        <v>963</v>
      </c>
      <c r="I388" s="135" t="s">
        <v>1055</v>
      </c>
    </row>
    <row r="389" spans="7:9">
      <c r="G389" s="43"/>
      <c r="H389" s="44" t="s">
        <v>1056</v>
      </c>
      <c r="I389" s="135" t="s">
        <v>1057</v>
      </c>
    </row>
    <row r="390" spans="7:9">
      <c r="G390" s="43"/>
      <c r="H390" s="44" t="s">
        <v>1058</v>
      </c>
      <c r="I390" s="135" t="s">
        <v>1059</v>
      </c>
    </row>
    <row r="391" spans="7:9">
      <c r="G391" s="43"/>
      <c r="H391" s="44" t="s">
        <v>1060</v>
      </c>
      <c r="I391" s="135" t="s">
        <v>1061</v>
      </c>
    </row>
    <row r="392" spans="7:9">
      <c r="G392" s="43"/>
      <c r="H392" s="44" t="s">
        <v>1062</v>
      </c>
      <c r="I392" s="135" t="s">
        <v>1063</v>
      </c>
    </row>
    <row r="393" spans="7:9">
      <c r="G393" s="43"/>
      <c r="H393" s="44" t="s">
        <v>1064</v>
      </c>
      <c r="I393" s="135" t="s">
        <v>1065</v>
      </c>
    </row>
    <row r="394" spans="7:9">
      <c r="G394" s="43"/>
      <c r="H394" s="44" t="s">
        <v>1066</v>
      </c>
      <c r="I394" s="135" t="s">
        <v>1067</v>
      </c>
    </row>
    <row r="395" spans="7:9">
      <c r="G395" s="43"/>
      <c r="H395" s="44" t="s">
        <v>1068</v>
      </c>
      <c r="I395" s="135" t="s">
        <v>1069</v>
      </c>
    </row>
    <row r="396" spans="7:9">
      <c r="G396" s="43"/>
      <c r="H396" s="44" t="s">
        <v>1070</v>
      </c>
      <c r="I396" s="135" t="s">
        <v>1071</v>
      </c>
    </row>
    <row r="397" spans="7:9">
      <c r="G397" s="43"/>
      <c r="H397" s="44" t="s">
        <v>1072</v>
      </c>
      <c r="I397" s="135" t="s">
        <v>1073</v>
      </c>
    </row>
    <row r="398" spans="7:9">
      <c r="G398" s="43"/>
      <c r="H398" s="44" t="s">
        <v>1074</v>
      </c>
      <c r="I398" s="135" t="s">
        <v>1075</v>
      </c>
    </row>
    <row r="399" spans="7:9">
      <c r="G399" s="43"/>
      <c r="H399" s="44" t="s">
        <v>1076</v>
      </c>
      <c r="I399" s="135" t="s">
        <v>1077</v>
      </c>
    </row>
    <row r="400" spans="7:9">
      <c r="G400" s="43"/>
      <c r="H400" s="44" t="s">
        <v>1078</v>
      </c>
      <c r="I400" s="135" t="s">
        <v>1079</v>
      </c>
    </row>
    <row r="401" spans="7:9">
      <c r="G401" s="43"/>
      <c r="H401" s="44" t="s">
        <v>1080</v>
      </c>
      <c r="I401" s="135" t="s">
        <v>1081</v>
      </c>
    </row>
    <row r="402" spans="7:9">
      <c r="G402" s="43"/>
      <c r="H402" s="44" t="s">
        <v>1082</v>
      </c>
      <c r="I402" s="135" t="s">
        <v>1083</v>
      </c>
    </row>
    <row r="403" spans="7:9">
      <c r="G403" s="43"/>
      <c r="H403" s="44" t="s">
        <v>1084</v>
      </c>
      <c r="I403" s="135" t="s">
        <v>1085</v>
      </c>
    </row>
    <row r="404" spans="7:9">
      <c r="G404" s="43"/>
      <c r="H404" s="44" t="s">
        <v>1086</v>
      </c>
      <c r="I404" s="135" t="s">
        <v>1087</v>
      </c>
    </row>
    <row r="405" spans="7:9">
      <c r="G405" s="43"/>
      <c r="H405" s="44" t="s">
        <v>1088</v>
      </c>
      <c r="I405" s="135" t="s">
        <v>1089</v>
      </c>
    </row>
    <row r="406" spans="7:9">
      <c r="G406" s="43"/>
      <c r="H406" s="44" t="s">
        <v>1090</v>
      </c>
      <c r="I406" s="135" t="s">
        <v>1091</v>
      </c>
    </row>
    <row r="407" spans="7:9">
      <c r="G407" s="43"/>
      <c r="H407" s="44" t="s">
        <v>1092</v>
      </c>
      <c r="I407" s="135" t="s">
        <v>1093</v>
      </c>
    </row>
    <row r="408" spans="7:9">
      <c r="G408" s="43"/>
      <c r="H408" s="44" t="s">
        <v>1094</v>
      </c>
      <c r="I408" s="135" t="s">
        <v>1095</v>
      </c>
    </row>
    <row r="409" spans="7:9">
      <c r="G409" s="43"/>
      <c r="H409" s="44" t="s">
        <v>1096</v>
      </c>
      <c r="I409" s="135" t="s">
        <v>1097</v>
      </c>
    </row>
    <row r="410" spans="7:9">
      <c r="G410" s="43"/>
      <c r="H410" s="44" t="s">
        <v>1098</v>
      </c>
      <c r="I410" s="135" t="s">
        <v>1099</v>
      </c>
    </row>
    <row r="411" spans="7:9">
      <c r="G411" s="43"/>
      <c r="H411" s="44" t="s">
        <v>1100</v>
      </c>
      <c r="I411" s="135" t="s">
        <v>1101</v>
      </c>
    </row>
    <row r="412" spans="7:9">
      <c r="G412" s="43"/>
      <c r="H412" s="44" t="s">
        <v>1102</v>
      </c>
      <c r="I412" s="135" t="s">
        <v>1103</v>
      </c>
    </row>
    <row r="413" spans="7:9">
      <c r="G413" s="43"/>
      <c r="H413" s="44" t="s">
        <v>1104</v>
      </c>
      <c r="I413" s="135" t="s">
        <v>1105</v>
      </c>
    </row>
    <row r="414" spans="7:9">
      <c r="G414" s="43"/>
      <c r="H414" s="44" t="s">
        <v>1106</v>
      </c>
      <c r="I414" s="135" t="s">
        <v>1107</v>
      </c>
    </row>
    <row r="415" spans="7:9">
      <c r="G415" s="43"/>
      <c r="H415" s="44" t="s">
        <v>1108</v>
      </c>
      <c r="I415" s="135" t="s">
        <v>1109</v>
      </c>
    </row>
    <row r="416" spans="7:9">
      <c r="G416" s="40" t="s">
        <v>150</v>
      </c>
      <c r="H416" s="39"/>
      <c r="I416" s="134" t="s">
        <v>1110</v>
      </c>
    </row>
    <row r="417" spans="7:9">
      <c r="G417" s="43"/>
      <c r="H417" s="44" t="s">
        <v>1111</v>
      </c>
      <c r="I417" s="135" t="s">
        <v>1112</v>
      </c>
    </row>
    <row r="418" spans="7:9">
      <c r="G418" s="43"/>
      <c r="H418" s="44" t="s">
        <v>1113</v>
      </c>
      <c r="I418" s="135" t="s">
        <v>1114</v>
      </c>
    </row>
    <row r="419" spans="7:9">
      <c r="G419" s="43"/>
      <c r="H419" s="44" t="s">
        <v>1115</v>
      </c>
      <c r="I419" s="135" t="s">
        <v>1116</v>
      </c>
    </row>
    <row r="420" spans="7:9">
      <c r="G420" s="43"/>
      <c r="H420" s="44" t="s">
        <v>1117</v>
      </c>
      <c r="I420" s="135" t="s">
        <v>1118</v>
      </c>
    </row>
    <row r="421" spans="7:9">
      <c r="G421" s="43"/>
      <c r="H421" s="44" t="s">
        <v>1119</v>
      </c>
      <c r="I421" s="135" t="s">
        <v>1120</v>
      </c>
    </row>
    <row r="422" spans="7:9">
      <c r="G422" s="43"/>
      <c r="H422" s="44" t="s">
        <v>1121</v>
      </c>
      <c r="I422" s="135" t="s">
        <v>1122</v>
      </c>
    </row>
    <row r="423" spans="7:9">
      <c r="G423" s="43"/>
      <c r="H423" s="44" t="s">
        <v>1123</v>
      </c>
      <c r="I423" s="135" t="s">
        <v>1124</v>
      </c>
    </row>
    <row r="424" spans="7:9">
      <c r="G424" s="43"/>
      <c r="H424" s="44" t="s">
        <v>1125</v>
      </c>
      <c r="I424" s="135" t="s">
        <v>1126</v>
      </c>
    </row>
    <row r="425" spans="7:9">
      <c r="G425" s="43"/>
      <c r="H425" s="44" t="s">
        <v>1127</v>
      </c>
      <c r="I425" s="135" t="s">
        <v>1128</v>
      </c>
    </row>
    <row r="426" spans="7:9">
      <c r="G426" s="43"/>
      <c r="H426" s="44" t="s">
        <v>1129</v>
      </c>
      <c r="I426" s="135" t="s">
        <v>1130</v>
      </c>
    </row>
    <row r="427" spans="7:9">
      <c r="G427" s="43"/>
      <c r="H427" s="44" t="s">
        <v>1131</v>
      </c>
      <c r="I427" s="135" t="s">
        <v>1132</v>
      </c>
    </row>
    <row r="428" spans="7:9">
      <c r="G428" s="43"/>
      <c r="H428" s="44" t="s">
        <v>1133</v>
      </c>
      <c r="I428" s="135" t="s">
        <v>1134</v>
      </c>
    </row>
    <row r="429" spans="7:9">
      <c r="G429" s="43"/>
      <c r="H429" s="44" t="s">
        <v>1135</v>
      </c>
      <c r="I429" s="135" t="s">
        <v>1136</v>
      </c>
    </row>
    <row r="430" spans="7:9">
      <c r="G430" s="43"/>
      <c r="H430" s="44" t="s">
        <v>1137</v>
      </c>
      <c r="I430" s="135" t="s">
        <v>1138</v>
      </c>
    </row>
    <row r="431" spans="7:9">
      <c r="G431" s="43"/>
      <c r="H431" s="44" t="s">
        <v>1139</v>
      </c>
      <c r="I431" s="135" t="s">
        <v>1140</v>
      </c>
    </row>
    <row r="432" spans="7:9">
      <c r="G432" s="43"/>
      <c r="H432" s="44" t="s">
        <v>1141</v>
      </c>
      <c r="I432" s="135" t="s">
        <v>1142</v>
      </c>
    </row>
    <row r="433" spans="7:9">
      <c r="G433" s="43"/>
      <c r="H433" s="44" t="s">
        <v>1143</v>
      </c>
      <c r="I433" s="135" t="s">
        <v>1144</v>
      </c>
    </row>
    <row r="434" spans="7:9">
      <c r="G434" s="43"/>
      <c r="H434" s="44" t="s">
        <v>1145</v>
      </c>
      <c r="I434" s="135" t="s">
        <v>1146</v>
      </c>
    </row>
    <row r="435" spans="7:9">
      <c r="G435" s="43"/>
      <c r="H435" s="44" t="s">
        <v>1147</v>
      </c>
      <c r="I435" s="135" t="s">
        <v>1148</v>
      </c>
    </row>
    <row r="436" spans="7:9">
      <c r="G436" s="43"/>
      <c r="H436" s="44" t="s">
        <v>1149</v>
      </c>
      <c r="I436" s="135" t="s">
        <v>1150</v>
      </c>
    </row>
    <row r="437" spans="7:9">
      <c r="G437" s="43"/>
      <c r="H437" s="44" t="s">
        <v>1151</v>
      </c>
      <c r="I437" s="135" t="s">
        <v>1152</v>
      </c>
    </row>
    <row r="438" spans="7:9">
      <c r="G438" s="43"/>
      <c r="H438" s="44" t="s">
        <v>1153</v>
      </c>
      <c r="I438" s="135" t="s">
        <v>1154</v>
      </c>
    </row>
    <row r="439" spans="7:9">
      <c r="G439" s="43"/>
      <c r="H439" s="44" t="s">
        <v>1155</v>
      </c>
      <c r="I439" s="135" t="s">
        <v>1156</v>
      </c>
    </row>
    <row r="440" spans="7:9">
      <c r="G440" s="43"/>
      <c r="H440" s="44" t="s">
        <v>1157</v>
      </c>
      <c r="I440" s="135" t="s">
        <v>1158</v>
      </c>
    </row>
    <row r="441" spans="7:9">
      <c r="G441" s="43"/>
      <c r="H441" s="44" t="s">
        <v>1159</v>
      </c>
      <c r="I441" s="135" t="s">
        <v>1160</v>
      </c>
    </row>
    <row r="442" spans="7:9">
      <c r="G442" s="43"/>
      <c r="H442" s="44" t="s">
        <v>1161</v>
      </c>
      <c r="I442" s="135" t="s">
        <v>1162</v>
      </c>
    </row>
    <row r="443" spans="7:9">
      <c r="G443" s="43"/>
      <c r="H443" s="44" t="s">
        <v>1163</v>
      </c>
      <c r="I443" s="135" t="s">
        <v>1164</v>
      </c>
    </row>
    <row r="444" spans="7:9">
      <c r="G444" s="43"/>
      <c r="H444" s="44" t="s">
        <v>1165</v>
      </c>
      <c r="I444" s="135" t="s">
        <v>1166</v>
      </c>
    </row>
    <row r="445" spans="7:9">
      <c r="G445" s="43"/>
      <c r="H445" s="44" t="s">
        <v>1167</v>
      </c>
      <c r="I445" s="135" t="s">
        <v>1168</v>
      </c>
    </row>
    <row r="446" spans="7:9">
      <c r="G446" s="43"/>
      <c r="H446" s="44" t="s">
        <v>1169</v>
      </c>
      <c r="I446" s="135" t="s">
        <v>1170</v>
      </c>
    </row>
    <row r="447" spans="7:9">
      <c r="G447" s="43"/>
      <c r="H447" s="44" t="s">
        <v>1171</v>
      </c>
      <c r="I447" s="135" t="s">
        <v>1172</v>
      </c>
    </row>
    <row r="448" spans="7:9">
      <c r="G448" s="43"/>
      <c r="H448" s="44" t="s">
        <v>1173</v>
      </c>
      <c r="I448" s="135" t="s">
        <v>1174</v>
      </c>
    </row>
    <row r="449" spans="7:9">
      <c r="G449" s="43"/>
      <c r="H449" s="44" t="s">
        <v>1175</v>
      </c>
      <c r="I449" s="135" t="s">
        <v>1176</v>
      </c>
    </row>
    <row r="450" spans="7:9">
      <c r="G450" s="43"/>
      <c r="H450" s="44" t="s">
        <v>1177</v>
      </c>
      <c r="I450" s="135" t="s">
        <v>1178</v>
      </c>
    </row>
    <row r="451" spans="7:9">
      <c r="G451" s="43"/>
      <c r="H451" s="44" t="s">
        <v>1179</v>
      </c>
      <c r="I451" s="135" t="s">
        <v>1180</v>
      </c>
    </row>
    <row r="452" spans="7:9">
      <c r="G452" s="43"/>
      <c r="H452" s="44" t="s">
        <v>1181</v>
      </c>
      <c r="I452" s="135" t="s">
        <v>1182</v>
      </c>
    </row>
    <row r="453" spans="7:9">
      <c r="G453" s="43"/>
      <c r="H453" s="44" t="s">
        <v>1183</v>
      </c>
      <c r="I453" s="135" t="s">
        <v>1184</v>
      </c>
    </row>
    <row r="454" spans="7:9">
      <c r="G454" s="43"/>
      <c r="H454" s="44" t="s">
        <v>1185</v>
      </c>
      <c r="I454" s="135" t="s">
        <v>1186</v>
      </c>
    </row>
    <row r="455" spans="7:9">
      <c r="G455" s="43"/>
      <c r="H455" s="44" t="s">
        <v>1187</v>
      </c>
      <c r="I455" s="135" t="s">
        <v>1188</v>
      </c>
    </row>
    <row r="456" spans="7:9">
      <c r="G456" s="43"/>
      <c r="H456" s="44" t="s">
        <v>1189</v>
      </c>
      <c r="I456" s="135" t="s">
        <v>1190</v>
      </c>
    </row>
    <row r="457" spans="7:9">
      <c r="G457" s="43"/>
      <c r="H457" s="44" t="s">
        <v>1191</v>
      </c>
      <c r="I457" s="135" t="s">
        <v>1192</v>
      </c>
    </row>
    <row r="458" spans="7:9">
      <c r="G458" s="43"/>
      <c r="H458" s="44" t="s">
        <v>1193</v>
      </c>
      <c r="I458" s="135" t="s">
        <v>1194</v>
      </c>
    </row>
    <row r="459" spans="7:9">
      <c r="G459" s="43"/>
      <c r="H459" s="44" t="s">
        <v>1195</v>
      </c>
      <c r="I459" s="135" t="s">
        <v>1196</v>
      </c>
    </row>
    <row r="460" spans="7:9">
      <c r="G460" s="43"/>
      <c r="H460" s="44" t="s">
        <v>1197</v>
      </c>
      <c r="I460" s="135" t="s">
        <v>1198</v>
      </c>
    </row>
    <row r="461" spans="7:9">
      <c r="G461" s="40" t="s">
        <v>157</v>
      </c>
      <c r="H461" s="39"/>
      <c r="I461" s="134" t="s">
        <v>1199</v>
      </c>
    </row>
    <row r="462" spans="7:9">
      <c r="G462" s="43"/>
      <c r="H462" s="44" t="s">
        <v>1200</v>
      </c>
      <c r="I462" s="135" t="s">
        <v>1201</v>
      </c>
    </row>
    <row r="463" spans="7:9">
      <c r="G463" s="43"/>
      <c r="H463" s="44" t="s">
        <v>1202</v>
      </c>
      <c r="I463" s="135" t="s">
        <v>1203</v>
      </c>
    </row>
    <row r="464" spans="7:9">
      <c r="G464" s="43"/>
      <c r="H464" s="44" t="s">
        <v>1204</v>
      </c>
      <c r="I464" s="135" t="s">
        <v>1205</v>
      </c>
    </row>
    <row r="465" spans="7:9">
      <c r="G465" s="43"/>
      <c r="H465" s="44" t="s">
        <v>1206</v>
      </c>
      <c r="I465" s="135" t="s">
        <v>1207</v>
      </c>
    </row>
    <row r="466" spans="7:9">
      <c r="G466" s="43"/>
      <c r="H466" s="44" t="s">
        <v>1208</v>
      </c>
      <c r="I466" s="135" t="s">
        <v>1209</v>
      </c>
    </row>
    <row r="467" spans="7:9">
      <c r="G467" s="43"/>
      <c r="H467" s="44" t="s">
        <v>1210</v>
      </c>
      <c r="I467" s="135" t="s">
        <v>1211</v>
      </c>
    </row>
    <row r="468" spans="7:9">
      <c r="G468" s="43"/>
      <c r="H468" s="44" t="s">
        <v>1212</v>
      </c>
      <c r="I468" s="135" t="s">
        <v>1213</v>
      </c>
    </row>
    <row r="469" spans="7:9">
      <c r="G469" s="43"/>
      <c r="H469" s="44" t="s">
        <v>1214</v>
      </c>
      <c r="I469" s="135" t="s">
        <v>1215</v>
      </c>
    </row>
    <row r="470" spans="7:9">
      <c r="G470" s="43"/>
      <c r="H470" s="44" t="s">
        <v>1216</v>
      </c>
      <c r="I470" s="135" t="s">
        <v>1217</v>
      </c>
    </row>
    <row r="471" spans="7:9">
      <c r="G471" s="43"/>
      <c r="H471" s="44" t="s">
        <v>1218</v>
      </c>
      <c r="I471" s="135" t="s">
        <v>1219</v>
      </c>
    </row>
    <row r="472" spans="7:9">
      <c r="G472" s="43"/>
      <c r="H472" s="44" t="s">
        <v>1220</v>
      </c>
      <c r="I472" s="135" t="s">
        <v>1221</v>
      </c>
    </row>
    <row r="473" spans="7:9">
      <c r="G473" s="43"/>
      <c r="H473" s="44" t="s">
        <v>1222</v>
      </c>
      <c r="I473" s="135" t="s">
        <v>1223</v>
      </c>
    </row>
    <row r="474" spans="7:9">
      <c r="G474" s="43"/>
      <c r="H474" s="44" t="s">
        <v>1224</v>
      </c>
      <c r="I474" s="135" t="s">
        <v>1225</v>
      </c>
    </row>
    <row r="475" spans="7:9">
      <c r="G475" s="43"/>
      <c r="H475" s="44" t="s">
        <v>1226</v>
      </c>
      <c r="I475" s="135" t="s">
        <v>1227</v>
      </c>
    </row>
    <row r="476" spans="7:9">
      <c r="G476" s="43"/>
      <c r="H476" s="44" t="s">
        <v>1228</v>
      </c>
      <c r="I476" s="135" t="s">
        <v>1229</v>
      </c>
    </row>
    <row r="477" spans="7:9">
      <c r="G477" s="43"/>
      <c r="H477" s="44" t="s">
        <v>1230</v>
      </c>
      <c r="I477" s="135" t="s">
        <v>1231</v>
      </c>
    </row>
    <row r="478" spans="7:9">
      <c r="G478" s="43"/>
      <c r="H478" s="44" t="s">
        <v>1232</v>
      </c>
      <c r="I478" s="135" t="s">
        <v>1233</v>
      </c>
    </row>
    <row r="479" spans="7:9">
      <c r="G479" s="43"/>
      <c r="H479" s="44" t="s">
        <v>1234</v>
      </c>
      <c r="I479" s="135" t="s">
        <v>1235</v>
      </c>
    </row>
    <row r="480" spans="7:9">
      <c r="G480" s="43"/>
      <c r="H480" s="44" t="s">
        <v>1236</v>
      </c>
      <c r="I480" s="135" t="s">
        <v>1237</v>
      </c>
    </row>
    <row r="481" spans="7:9">
      <c r="G481" s="43"/>
      <c r="H481" s="44" t="s">
        <v>1238</v>
      </c>
      <c r="I481" s="135" t="s">
        <v>1239</v>
      </c>
    </row>
    <row r="482" spans="7:9">
      <c r="G482" s="43"/>
      <c r="H482" s="44" t="s">
        <v>1240</v>
      </c>
      <c r="I482" s="135" t="s">
        <v>1241</v>
      </c>
    </row>
    <row r="483" spans="7:9">
      <c r="G483" s="43"/>
      <c r="H483" s="44" t="s">
        <v>1242</v>
      </c>
      <c r="I483" s="135" t="s">
        <v>1243</v>
      </c>
    </row>
    <row r="484" spans="7:9">
      <c r="G484" s="43"/>
      <c r="H484" s="44" t="s">
        <v>1244</v>
      </c>
      <c r="I484" s="135" t="s">
        <v>1245</v>
      </c>
    </row>
    <row r="485" spans="7:9">
      <c r="G485" s="43"/>
      <c r="H485" s="44" t="s">
        <v>1246</v>
      </c>
      <c r="I485" s="135" t="s">
        <v>1247</v>
      </c>
    </row>
    <row r="486" spans="7:9">
      <c r="G486" s="43"/>
      <c r="H486" s="44" t="s">
        <v>1248</v>
      </c>
      <c r="I486" s="135" t="s">
        <v>1249</v>
      </c>
    </row>
    <row r="487" spans="7:9">
      <c r="G487" s="40" t="s">
        <v>160</v>
      </c>
      <c r="H487" s="39"/>
      <c r="I487" s="134">
        <v>100005</v>
      </c>
    </row>
    <row r="488" spans="7:9">
      <c r="G488" s="43"/>
      <c r="H488" s="44" t="s">
        <v>1250</v>
      </c>
      <c r="I488" s="135">
        <v>102016</v>
      </c>
    </row>
    <row r="489" spans="7:9">
      <c r="G489" s="43"/>
      <c r="H489" s="44" t="s">
        <v>1251</v>
      </c>
      <c r="I489" s="135">
        <v>102024</v>
      </c>
    </row>
    <row r="490" spans="7:9">
      <c r="G490" s="43"/>
      <c r="H490" s="44" t="s">
        <v>1252</v>
      </c>
      <c r="I490" s="135">
        <v>102032</v>
      </c>
    </row>
    <row r="491" spans="7:9">
      <c r="G491" s="43"/>
      <c r="H491" s="44" t="s">
        <v>1253</v>
      </c>
      <c r="I491" s="135">
        <v>102041</v>
      </c>
    </row>
    <row r="492" spans="7:9">
      <c r="G492" s="43"/>
      <c r="H492" s="44" t="s">
        <v>1254</v>
      </c>
      <c r="I492" s="135">
        <v>102059</v>
      </c>
    </row>
    <row r="493" spans="7:9">
      <c r="G493" s="43"/>
      <c r="H493" s="44" t="s">
        <v>1255</v>
      </c>
      <c r="I493" s="135">
        <v>102067</v>
      </c>
    </row>
    <row r="494" spans="7:9">
      <c r="G494" s="43"/>
      <c r="H494" s="44" t="s">
        <v>1256</v>
      </c>
      <c r="I494" s="135">
        <v>102075</v>
      </c>
    </row>
    <row r="495" spans="7:9">
      <c r="G495" s="43"/>
      <c r="H495" s="44" t="s">
        <v>1257</v>
      </c>
      <c r="I495" s="135">
        <v>102083</v>
      </c>
    </row>
    <row r="496" spans="7:9">
      <c r="G496" s="43"/>
      <c r="H496" s="44" t="s">
        <v>1258</v>
      </c>
      <c r="I496" s="135">
        <v>102091</v>
      </c>
    </row>
    <row r="497" spans="7:9">
      <c r="G497" s="43"/>
      <c r="H497" s="44" t="s">
        <v>1259</v>
      </c>
      <c r="I497" s="135">
        <v>102105</v>
      </c>
    </row>
    <row r="498" spans="7:9">
      <c r="G498" s="43"/>
      <c r="H498" s="44" t="s">
        <v>1260</v>
      </c>
      <c r="I498" s="135">
        <v>102113</v>
      </c>
    </row>
    <row r="499" spans="7:9">
      <c r="G499" s="43"/>
      <c r="H499" s="44" t="s">
        <v>1261</v>
      </c>
      <c r="I499" s="135">
        <v>102121</v>
      </c>
    </row>
    <row r="500" spans="7:9">
      <c r="G500" s="43"/>
      <c r="H500" s="44" t="s">
        <v>1262</v>
      </c>
      <c r="I500" s="135">
        <v>103446</v>
      </c>
    </row>
    <row r="501" spans="7:9">
      <c r="G501" s="43"/>
      <c r="H501" s="44" t="s">
        <v>1263</v>
      </c>
      <c r="I501" s="135">
        <v>103454</v>
      </c>
    </row>
    <row r="502" spans="7:9">
      <c r="G502" s="43"/>
      <c r="H502" s="44" t="s">
        <v>1264</v>
      </c>
      <c r="I502" s="135">
        <v>103667</v>
      </c>
    </row>
    <row r="503" spans="7:9">
      <c r="G503" s="43"/>
      <c r="H503" s="44" t="s">
        <v>1265</v>
      </c>
      <c r="I503" s="135">
        <v>103675</v>
      </c>
    </row>
    <row r="504" spans="7:9">
      <c r="G504" s="43"/>
      <c r="H504" s="44" t="s">
        <v>1266</v>
      </c>
      <c r="I504" s="135">
        <v>103829</v>
      </c>
    </row>
    <row r="505" spans="7:9">
      <c r="G505" s="43"/>
      <c r="H505" s="44" t="s">
        <v>1267</v>
      </c>
      <c r="I505" s="135">
        <v>103837</v>
      </c>
    </row>
    <row r="506" spans="7:9">
      <c r="G506" s="43"/>
      <c r="H506" s="44" t="s">
        <v>1268</v>
      </c>
      <c r="I506" s="135">
        <v>103845</v>
      </c>
    </row>
    <row r="507" spans="7:9">
      <c r="G507" s="43"/>
      <c r="H507" s="44" t="s">
        <v>1269</v>
      </c>
      <c r="I507" s="135">
        <v>104213</v>
      </c>
    </row>
    <row r="508" spans="7:9">
      <c r="G508" s="43"/>
      <c r="H508" s="44" t="s">
        <v>1270</v>
      </c>
      <c r="I508" s="135">
        <v>104248</v>
      </c>
    </row>
    <row r="509" spans="7:9">
      <c r="G509" s="43"/>
      <c r="H509" s="44" t="s">
        <v>1271</v>
      </c>
      <c r="I509" s="135">
        <v>104256</v>
      </c>
    </row>
    <row r="510" spans="7:9">
      <c r="G510" s="43"/>
      <c r="H510" s="44" t="s">
        <v>1272</v>
      </c>
      <c r="I510" s="135">
        <v>104264</v>
      </c>
    </row>
    <row r="511" spans="7:9">
      <c r="G511" s="43"/>
      <c r="H511" s="44" t="s">
        <v>1273</v>
      </c>
      <c r="I511" s="135">
        <v>104281</v>
      </c>
    </row>
    <row r="512" spans="7:9">
      <c r="G512" s="43"/>
      <c r="H512" s="44" t="s">
        <v>1274</v>
      </c>
      <c r="I512" s="135">
        <v>104299</v>
      </c>
    </row>
    <row r="513" spans="7:9">
      <c r="G513" s="43"/>
      <c r="H513" s="44" t="s">
        <v>1275</v>
      </c>
      <c r="I513" s="135">
        <v>104434</v>
      </c>
    </row>
    <row r="514" spans="7:9">
      <c r="G514" s="43"/>
      <c r="H514" s="44" t="s">
        <v>1276</v>
      </c>
      <c r="I514" s="135">
        <v>104442</v>
      </c>
    </row>
    <row r="515" spans="7:9">
      <c r="G515" s="43"/>
      <c r="H515" s="44" t="s">
        <v>1056</v>
      </c>
      <c r="I515" s="135">
        <v>104485</v>
      </c>
    </row>
    <row r="516" spans="7:9">
      <c r="G516" s="43"/>
      <c r="H516" s="44" t="s">
        <v>1277</v>
      </c>
      <c r="I516" s="135">
        <v>104493</v>
      </c>
    </row>
    <row r="517" spans="7:9">
      <c r="G517" s="43"/>
      <c r="H517" s="44" t="s">
        <v>1278</v>
      </c>
      <c r="I517" s="135">
        <v>104647</v>
      </c>
    </row>
    <row r="518" spans="7:9">
      <c r="G518" s="43"/>
      <c r="H518" s="44" t="s">
        <v>1279</v>
      </c>
      <c r="I518" s="135">
        <v>105210</v>
      </c>
    </row>
    <row r="519" spans="7:9">
      <c r="G519" s="43"/>
      <c r="H519" s="44" t="s">
        <v>1280</v>
      </c>
      <c r="I519" s="135">
        <v>105228</v>
      </c>
    </row>
    <row r="520" spans="7:9">
      <c r="G520" s="43"/>
      <c r="H520" s="44" t="s">
        <v>1281</v>
      </c>
      <c r="I520" s="135">
        <v>105236</v>
      </c>
    </row>
    <row r="521" spans="7:9">
      <c r="G521" s="43"/>
      <c r="H521" s="44" t="s">
        <v>1282</v>
      </c>
      <c r="I521" s="135">
        <v>105244</v>
      </c>
    </row>
    <row r="522" spans="7:9">
      <c r="G522" s="43"/>
      <c r="H522" s="44" t="s">
        <v>1283</v>
      </c>
      <c r="I522" s="135">
        <v>105252</v>
      </c>
    </row>
    <row r="523" spans="7:9">
      <c r="G523" s="40" t="s">
        <v>164</v>
      </c>
      <c r="H523" s="39"/>
      <c r="I523" s="134">
        <v>110001</v>
      </c>
    </row>
    <row r="524" spans="7:9">
      <c r="G524" s="43"/>
      <c r="H524" s="44" t="s">
        <v>1284</v>
      </c>
      <c r="I524" s="135">
        <v>111007</v>
      </c>
    </row>
    <row r="525" spans="7:9">
      <c r="G525" s="43"/>
      <c r="H525" s="44" t="s">
        <v>1285</v>
      </c>
      <c r="I525" s="135">
        <v>112011</v>
      </c>
    </row>
    <row r="526" spans="7:9">
      <c r="G526" s="43"/>
      <c r="H526" s="44" t="s">
        <v>1286</v>
      </c>
      <c r="I526" s="135">
        <v>112020</v>
      </c>
    </row>
    <row r="527" spans="7:9">
      <c r="G527" s="43"/>
      <c r="H527" s="44" t="s">
        <v>1287</v>
      </c>
      <c r="I527" s="135">
        <v>112038</v>
      </c>
    </row>
    <row r="528" spans="7:9">
      <c r="G528" s="43"/>
      <c r="H528" s="44" t="s">
        <v>1288</v>
      </c>
      <c r="I528" s="135">
        <v>112062</v>
      </c>
    </row>
    <row r="529" spans="7:9">
      <c r="G529" s="43"/>
      <c r="H529" s="44" t="s">
        <v>1289</v>
      </c>
      <c r="I529" s="135">
        <v>112071</v>
      </c>
    </row>
    <row r="530" spans="7:9">
      <c r="G530" s="43"/>
      <c r="H530" s="44" t="s">
        <v>1290</v>
      </c>
      <c r="I530" s="135">
        <v>112089</v>
      </c>
    </row>
    <row r="531" spans="7:9">
      <c r="G531" s="43"/>
      <c r="H531" s="44" t="s">
        <v>1291</v>
      </c>
      <c r="I531" s="135">
        <v>112097</v>
      </c>
    </row>
    <row r="532" spans="7:9">
      <c r="G532" s="43"/>
      <c r="H532" s="44" t="s">
        <v>1292</v>
      </c>
      <c r="I532" s="135">
        <v>112101</v>
      </c>
    </row>
    <row r="533" spans="7:9">
      <c r="G533" s="43"/>
      <c r="H533" s="44" t="s">
        <v>1293</v>
      </c>
      <c r="I533" s="135">
        <v>112119</v>
      </c>
    </row>
    <row r="534" spans="7:9">
      <c r="G534" s="43"/>
      <c r="H534" s="44" t="s">
        <v>1294</v>
      </c>
      <c r="I534" s="135">
        <v>112127</v>
      </c>
    </row>
    <row r="535" spans="7:9">
      <c r="G535" s="43"/>
      <c r="H535" s="44" t="s">
        <v>1295</v>
      </c>
      <c r="I535" s="135">
        <v>112143</v>
      </c>
    </row>
    <row r="536" spans="7:9">
      <c r="G536" s="43"/>
      <c r="H536" s="44" t="s">
        <v>1296</v>
      </c>
      <c r="I536" s="135">
        <v>112151</v>
      </c>
    </row>
    <row r="537" spans="7:9">
      <c r="G537" s="43"/>
      <c r="H537" s="44" t="s">
        <v>1297</v>
      </c>
      <c r="I537" s="135">
        <v>112160</v>
      </c>
    </row>
    <row r="538" spans="7:9">
      <c r="G538" s="43"/>
      <c r="H538" s="44" t="s">
        <v>1298</v>
      </c>
      <c r="I538" s="135">
        <v>112178</v>
      </c>
    </row>
    <row r="539" spans="7:9">
      <c r="G539" s="43"/>
      <c r="H539" s="44" t="s">
        <v>1299</v>
      </c>
      <c r="I539" s="135">
        <v>112186</v>
      </c>
    </row>
    <row r="540" spans="7:9">
      <c r="G540" s="43"/>
      <c r="H540" s="44" t="s">
        <v>1300</v>
      </c>
      <c r="I540" s="135">
        <v>112194</v>
      </c>
    </row>
    <row r="541" spans="7:9">
      <c r="G541" s="43"/>
      <c r="H541" s="44" t="s">
        <v>1301</v>
      </c>
      <c r="I541" s="135">
        <v>112216</v>
      </c>
    </row>
    <row r="542" spans="7:9">
      <c r="G542" s="43"/>
      <c r="H542" s="44" t="s">
        <v>1302</v>
      </c>
      <c r="I542" s="135">
        <v>112224</v>
      </c>
    </row>
    <row r="543" spans="7:9">
      <c r="G543" s="43"/>
      <c r="H543" s="44" t="s">
        <v>1303</v>
      </c>
      <c r="I543" s="135">
        <v>112232</v>
      </c>
    </row>
    <row r="544" spans="7:9">
      <c r="G544" s="43"/>
      <c r="H544" s="44" t="s">
        <v>1304</v>
      </c>
      <c r="I544" s="135">
        <v>112241</v>
      </c>
    </row>
    <row r="545" spans="7:9">
      <c r="G545" s="43"/>
      <c r="H545" s="44" t="s">
        <v>1305</v>
      </c>
      <c r="I545" s="135">
        <v>112259</v>
      </c>
    </row>
    <row r="546" spans="7:9">
      <c r="G546" s="43"/>
      <c r="H546" s="44" t="s">
        <v>1306</v>
      </c>
      <c r="I546" s="135">
        <v>112275</v>
      </c>
    </row>
    <row r="547" spans="7:9">
      <c r="G547" s="43"/>
      <c r="H547" s="44" t="s">
        <v>1307</v>
      </c>
      <c r="I547" s="135">
        <v>112283</v>
      </c>
    </row>
    <row r="548" spans="7:9">
      <c r="G548" s="43"/>
      <c r="H548" s="44" t="s">
        <v>1308</v>
      </c>
      <c r="I548" s="135">
        <v>112291</v>
      </c>
    </row>
    <row r="549" spans="7:9">
      <c r="G549" s="43"/>
      <c r="H549" s="44" t="s">
        <v>1309</v>
      </c>
      <c r="I549" s="135">
        <v>112305</v>
      </c>
    </row>
    <row r="550" spans="7:9">
      <c r="G550" s="43"/>
      <c r="H550" s="44" t="s">
        <v>1310</v>
      </c>
      <c r="I550" s="135">
        <v>112313</v>
      </c>
    </row>
    <row r="551" spans="7:9">
      <c r="G551" s="43"/>
      <c r="H551" s="44" t="s">
        <v>1311</v>
      </c>
      <c r="I551" s="135">
        <v>112321</v>
      </c>
    </row>
    <row r="552" spans="7:9">
      <c r="G552" s="43"/>
      <c r="H552" s="44" t="s">
        <v>1312</v>
      </c>
      <c r="I552" s="135">
        <v>112330</v>
      </c>
    </row>
    <row r="553" spans="7:9">
      <c r="G553" s="43"/>
      <c r="H553" s="44" t="s">
        <v>1313</v>
      </c>
      <c r="I553" s="135">
        <v>112348</v>
      </c>
    </row>
    <row r="554" spans="7:9">
      <c r="G554" s="43"/>
      <c r="H554" s="44" t="s">
        <v>1314</v>
      </c>
      <c r="I554" s="135">
        <v>112356</v>
      </c>
    </row>
    <row r="555" spans="7:9">
      <c r="G555" s="43"/>
      <c r="H555" s="44" t="s">
        <v>1315</v>
      </c>
      <c r="I555" s="135">
        <v>112372</v>
      </c>
    </row>
    <row r="556" spans="7:9">
      <c r="G556" s="43"/>
      <c r="H556" s="44" t="s">
        <v>1316</v>
      </c>
      <c r="I556" s="135">
        <v>112381</v>
      </c>
    </row>
    <row r="557" spans="7:9">
      <c r="G557" s="43"/>
      <c r="H557" s="44" t="s">
        <v>1317</v>
      </c>
      <c r="I557" s="135">
        <v>112399</v>
      </c>
    </row>
    <row r="558" spans="7:9">
      <c r="G558" s="43"/>
      <c r="H558" s="44" t="s">
        <v>1318</v>
      </c>
      <c r="I558" s="135">
        <v>112402</v>
      </c>
    </row>
    <row r="559" spans="7:9">
      <c r="G559" s="43"/>
      <c r="H559" s="44" t="s">
        <v>1319</v>
      </c>
      <c r="I559" s="135">
        <v>112411</v>
      </c>
    </row>
    <row r="560" spans="7:9">
      <c r="G560" s="43"/>
      <c r="H560" s="44" t="s">
        <v>1320</v>
      </c>
      <c r="I560" s="135">
        <v>112429</v>
      </c>
    </row>
    <row r="561" spans="7:9">
      <c r="G561" s="43"/>
      <c r="H561" s="44" t="s">
        <v>1321</v>
      </c>
      <c r="I561" s="135">
        <v>112437</v>
      </c>
    </row>
    <row r="562" spans="7:9">
      <c r="G562" s="43"/>
      <c r="H562" s="44" t="s">
        <v>1322</v>
      </c>
      <c r="I562" s="135">
        <v>112453</v>
      </c>
    </row>
    <row r="563" spans="7:9">
      <c r="G563" s="43"/>
      <c r="H563" s="44" t="s">
        <v>1323</v>
      </c>
      <c r="I563" s="135">
        <v>112461</v>
      </c>
    </row>
    <row r="564" spans="7:9">
      <c r="G564" s="43"/>
      <c r="H564" s="44" t="s">
        <v>1324</v>
      </c>
      <c r="I564" s="135">
        <v>113018</v>
      </c>
    </row>
    <row r="565" spans="7:9">
      <c r="G565" s="43"/>
      <c r="H565" s="44" t="s">
        <v>1325</v>
      </c>
      <c r="I565" s="135">
        <v>113247</v>
      </c>
    </row>
    <row r="566" spans="7:9">
      <c r="G566" s="43"/>
      <c r="H566" s="44" t="s">
        <v>1326</v>
      </c>
      <c r="I566" s="135">
        <v>113263</v>
      </c>
    </row>
    <row r="567" spans="7:9">
      <c r="G567" s="43"/>
      <c r="H567" s="44" t="s">
        <v>1327</v>
      </c>
      <c r="I567" s="135">
        <v>113271</v>
      </c>
    </row>
    <row r="568" spans="7:9">
      <c r="G568" s="43"/>
      <c r="H568" s="44" t="s">
        <v>1328</v>
      </c>
      <c r="I568" s="135">
        <v>113417</v>
      </c>
    </row>
    <row r="569" spans="7:9">
      <c r="G569" s="43"/>
      <c r="H569" s="44" t="s">
        <v>1329</v>
      </c>
      <c r="I569" s="135">
        <v>113425</v>
      </c>
    </row>
    <row r="570" spans="7:9">
      <c r="G570" s="43"/>
      <c r="H570" s="44" t="s">
        <v>1330</v>
      </c>
      <c r="I570" s="135">
        <v>113433</v>
      </c>
    </row>
    <row r="571" spans="7:9">
      <c r="G571" s="43"/>
      <c r="H571" s="44" t="s">
        <v>1331</v>
      </c>
      <c r="I571" s="135">
        <v>113468</v>
      </c>
    </row>
    <row r="572" spans="7:9">
      <c r="G572" s="43"/>
      <c r="H572" s="44" t="s">
        <v>1332</v>
      </c>
      <c r="I572" s="135">
        <v>113476</v>
      </c>
    </row>
    <row r="573" spans="7:9">
      <c r="G573" s="43"/>
      <c r="H573" s="44" t="s">
        <v>1333</v>
      </c>
      <c r="I573" s="135">
        <v>113484</v>
      </c>
    </row>
    <row r="574" spans="7:9">
      <c r="G574" s="43"/>
      <c r="H574" s="44" t="s">
        <v>1334</v>
      </c>
      <c r="I574" s="135">
        <v>113492</v>
      </c>
    </row>
    <row r="575" spans="7:9">
      <c r="G575" s="43"/>
      <c r="H575" s="44" t="s">
        <v>1335</v>
      </c>
      <c r="I575" s="135">
        <v>113611</v>
      </c>
    </row>
    <row r="576" spans="7:9">
      <c r="G576" s="43"/>
      <c r="H576" s="44" t="s">
        <v>1336</v>
      </c>
      <c r="I576" s="135">
        <v>113620</v>
      </c>
    </row>
    <row r="577" spans="7:9">
      <c r="G577" s="43"/>
      <c r="H577" s="44" t="s">
        <v>1337</v>
      </c>
      <c r="I577" s="135">
        <v>113638</v>
      </c>
    </row>
    <row r="578" spans="7:9">
      <c r="G578" s="43"/>
      <c r="H578" s="44" t="s">
        <v>1338</v>
      </c>
      <c r="I578" s="135">
        <v>113654</v>
      </c>
    </row>
    <row r="579" spans="7:9">
      <c r="G579" s="43"/>
      <c r="H579" s="44" t="s">
        <v>1339</v>
      </c>
      <c r="I579" s="135">
        <v>113697</v>
      </c>
    </row>
    <row r="580" spans="7:9">
      <c r="G580" s="43"/>
      <c r="H580" s="44" t="s">
        <v>865</v>
      </c>
      <c r="I580" s="135">
        <v>113816</v>
      </c>
    </row>
    <row r="581" spans="7:9">
      <c r="G581" s="43"/>
      <c r="H581" s="44" t="s">
        <v>1340</v>
      </c>
      <c r="I581" s="135">
        <v>113832</v>
      </c>
    </row>
    <row r="582" spans="7:9">
      <c r="G582" s="43"/>
      <c r="H582" s="44" t="s">
        <v>1341</v>
      </c>
      <c r="I582" s="135">
        <v>113859</v>
      </c>
    </row>
    <row r="583" spans="7:9">
      <c r="G583" s="43"/>
      <c r="H583" s="44" t="s">
        <v>1342</v>
      </c>
      <c r="I583" s="135">
        <v>114081</v>
      </c>
    </row>
    <row r="584" spans="7:9">
      <c r="G584" s="43"/>
      <c r="H584" s="44" t="s">
        <v>1343</v>
      </c>
      <c r="I584" s="135">
        <v>114421</v>
      </c>
    </row>
    <row r="585" spans="7:9">
      <c r="G585" s="43"/>
      <c r="H585" s="44" t="s">
        <v>1344</v>
      </c>
      <c r="I585" s="135">
        <v>114642</v>
      </c>
    </row>
    <row r="586" spans="7:9">
      <c r="G586" s="43"/>
      <c r="H586" s="44" t="s">
        <v>1345</v>
      </c>
      <c r="I586" s="135">
        <v>114651</v>
      </c>
    </row>
    <row r="587" spans="7:9">
      <c r="G587" s="40" t="s">
        <v>168</v>
      </c>
      <c r="H587" s="39"/>
      <c r="I587" s="134">
        <v>120006</v>
      </c>
    </row>
    <row r="588" spans="7:9">
      <c r="G588" s="43"/>
      <c r="H588" s="44" t="s">
        <v>1346</v>
      </c>
      <c r="I588" s="135">
        <v>121002</v>
      </c>
    </row>
    <row r="589" spans="7:9">
      <c r="G589" s="43"/>
      <c r="H589" s="44" t="s">
        <v>1347</v>
      </c>
      <c r="I589" s="135">
        <v>122025</v>
      </c>
    </row>
    <row r="590" spans="7:9">
      <c r="G590" s="43"/>
      <c r="H590" s="44" t="s">
        <v>1348</v>
      </c>
      <c r="I590" s="135">
        <v>122033</v>
      </c>
    </row>
    <row r="591" spans="7:9">
      <c r="G591" s="43"/>
      <c r="H591" s="44" t="s">
        <v>1349</v>
      </c>
      <c r="I591" s="135">
        <v>122041</v>
      </c>
    </row>
    <row r="592" spans="7:9">
      <c r="G592" s="43"/>
      <c r="H592" s="44" t="s">
        <v>1350</v>
      </c>
      <c r="I592" s="135">
        <v>122050</v>
      </c>
    </row>
    <row r="593" spans="7:9">
      <c r="G593" s="43"/>
      <c r="H593" s="44" t="s">
        <v>1351</v>
      </c>
      <c r="I593" s="135">
        <v>122068</v>
      </c>
    </row>
    <row r="594" spans="7:9">
      <c r="G594" s="43"/>
      <c r="H594" s="44" t="s">
        <v>1352</v>
      </c>
      <c r="I594" s="135">
        <v>122076</v>
      </c>
    </row>
    <row r="595" spans="7:9">
      <c r="G595" s="43"/>
      <c r="H595" s="44" t="s">
        <v>1353</v>
      </c>
      <c r="I595" s="135">
        <v>122084</v>
      </c>
    </row>
    <row r="596" spans="7:9">
      <c r="G596" s="43"/>
      <c r="H596" s="44" t="s">
        <v>1354</v>
      </c>
      <c r="I596" s="135">
        <v>122106</v>
      </c>
    </row>
    <row r="597" spans="7:9">
      <c r="G597" s="43"/>
      <c r="H597" s="44" t="s">
        <v>1355</v>
      </c>
      <c r="I597" s="135">
        <v>122114</v>
      </c>
    </row>
    <row r="598" spans="7:9">
      <c r="G598" s="43"/>
      <c r="H598" s="44" t="s">
        <v>1356</v>
      </c>
      <c r="I598" s="135">
        <v>122122</v>
      </c>
    </row>
    <row r="599" spans="7:9">
      <c r="G599" s="43"/>
      <c r="H599" s="44" t="s">
        <v>1357</v>
      </c>
      <c r="I599" s="135">
        <v>122131</v>
      </c>
    </row>
    <row r="600" spans="7:9">
      <c r="G600" s="43"/>
      <c r="H600" s="44" t="s">
        <v>1358</v>
      </c>
      <c r="I600" s="135">
        <v>122157</v>
      </c>
    </row>
    <row r="601" spans="7:9">
      <c r="G601" s="43"/>
      <c r="H601" s="44" t="s">
        <v>1359</v>
      </c>
      <c r="I601" s="135">
        <v>122165</v>
      </c>
    </row>
    <row r="602" spans="7:9">
      <c r="G602" s="43"/>
      <c r="H602" s="44" t="s">
        <v>1360</v>
      </c>
      <c r="I602" s="135">
        <v>122173</v>
      </c>
    </row>
    <row r="603" spans="7:9">
      <c r="G603" s="43"/>
      <c r="H603" s="44" t="s">
        <v>1361</v>
      </c>
      <c r="I603" s="135">
        <v>122181</v>
      </c>
    </row>
    <row r="604" spans="7:9">
      <c r="G604" s="43"/>
      <c r="H604" s="44" t="s">
        <v>1362</v>
      </c>
      <c r="I604" s="135">
        <v>122190</v>
      </c>
    </row>
    <row r="605" spans="7:9">
      <c r="G605" s="43"/>
      <c r="H605" s="44" t="s">
        <v>1363</v>
      </c>
      <c r="I605" s="135">
        <v>122203</v>
      </c>
    </row>
    <row r="606" spans="7:9">
      <c r="G606" s="43"/>
      <c r="H606" s="44" t="s">
        <v>1364</v>
      </c>
      <c r="I606" s="135">
        <v>122211</v>
      </c>
    </row>
    <row r="607" spans="7:9">
      <c r="G607" s="43"/>
      <c r="H607" s="44" t="s">
        <v>1365</v>
      </c>
      <c r="I607" s="135">
        <v>122220</v>
      </c>
    </row>
    <row r="608" spans="7:9">
      <c r="G608" s="43"/>
      <c r="H608" s="44" t="s">
        <v>1366</v>
      </c>
      <c r="I608" s="135">
        <v>122238</v>
      </c>
    </row>
    <row r="609" spans="7:9">
      <c r="G609" s="43"/>
      <c r="H609" s="44" t="s">
        <v>1367</v>
      </c>
      <c r="I609" s="135">
        <v>122246</v>
      </c>
    </row>
    <row r="610" spans="7:9">
      <c r="G610" s="43"/>
      <c r="H610" s="44" t="s">
        <v>1368</v>
      </c>
      <c r="I610" s="135">
        <v>122254</v>
      </c>
    </row>
    <row r="611" spans="7:9">
      <c r="G611" s="43"/>
      <c r="H611" s="44" t="s">
        <v>1369</v>
      </c>
      <c r="I611" s="135">
        <v>122262</v>
      </c>
    </row>
    <row r="612" spans="7:9">
      <c r="G612" s="43"/>
      <c r="H612" s="44" t="s">
        <v>1370</v>
      </c>
      <c r="I612" s="135">
        <v>122271</v>
      </c>
    </row>
    <row r="613" spans="7:9">
      <c r="G613" s="43"/>
      <c r="H613" s="44" t="s">
        <v>1371</v>
      </c>
      <c r="I613" s="135">
        <v>122289</v>
      </c>
    </row>
    <row r="614" spans="7:9">
      <c r="G614" s="43"/>
      <c r="H614" s="44" t="s">
        <v>1372</v>
      </c>
      <c r="I614" s="135">
        <v>122297</v>
      </c>
    </row>
    <row r="615" spans="7:9">
      <c r="G615" s="43"/>
      <c r="H615" s="44" t="s">
        <v>1373</v>
      </c>
      <c r="I615" s="135">
        <v>122301</v>
      </c>
    </row>
    <row r="616" spans="7:9">
      <c r="G616" s="43"/>
      <c r="H616" s="44" t="s">
        <v>1374</v>
      </c>
      <c r="I616" s="135">
        <v>122319</v>
      </c>
    </row>
    <row r="617" spans="7:9">
      <c r="G617" s="43"/>
      <c r="H617" s="44" t="s">
        <v>1375</v>
      </c>
      <c r="I617" s="135">
        <v>122327</v>
      </c>
    </row>
    <row r="618" spans="7:9">
      <c r="G618" s="43"/>
      <c r="H618" s="44" t="s">
        <v>1376</v>
      </c>
      <c r="I618" s="135">
        <v>122335</v>
      </c>
    </row>
    <row r="619" spans="7:9">
      <c r="G619" s="43"/>
      <c r="H619" s="44" t="s">
        <v>1377</v>
      </c>
      <c r="I619" s="135">
        <v>122343</v>
      </c>
    </row>
    <row r="620" spans="7:9">
      <c r="G620" s="43"/>
      <c r="H620" s="44" t="s">
        <v>1378</v>
      </c>
      <c r="I620" s="135">
        <v>122351</v>
      </c>
    </row>
    <row r="621" spans="7:9">
      <c r="G621" s="43"/>
      <c r="H621" s="44" t="s">
        <v>1379</v>
      </c>
      <c r="I621" s="135">
        <v>122360</v>
      </c>
    </row>
    <row r="622" spans="7:9">
      <c r="G622" s="43"/>
      <c r="H622" s="44" t="s">
        <v>1380</v>
      </c>
      <c r="I622" s="135">
        <v>122378</v>
      </c>
    </row>
    <row r="623" spans="7:9">
      <c r="G623" s="43"/>
      <c r="H623" s="44" t="s">
        <v>1381</v>
      </c>
      <c r="I623" s="135">
        <v>122386</v>
      </c>
    </row>
    <row r="624" spans="7:9">
      <c r="G624" s="43"/>
      <c r="H624" s="44" t="s">
        <v>1382</v>
      </c>
      <c r="I624" s="135">
        <v>122394</v>
      </c>
    </row>
    <row r="625" spans="7:9">
      <c r="G625" s="43"/>
      <c r="H625" s="44" t="s">
        <v>1383</v>
      </c>
      <c r="I625" s="135">
        <v>123226</v>
      </c>
    </row>
    <row r="626" spans="7:9">
      <c r="G626" s="43"/>
      <c r="H626" s="44" t="s">
        <v>1384</v>
      </c>
      <c r="I626" s="135">
        <v>123293</v>
      </c>
    </row>
    <row r="627" spans="7:9">
      <c r="G627" s="43"/>
      <c r="H627" s="44" t="s">
        <v>1385</v>
      </c>
      <c r="I627" s="135">
        <v>123421</v>
      </c>
    </row>
    <row r="628" spans="7:9">
      <c r="G628" s="43"/>
      <c r="H628" s="44" t="s">
        <v>1386</v>
      </c>
      <c r="I628" s="135">
        <v>123471</v>
      </c>
    </row>
    <row r="629" spans="7:9">
      <c r="G629" s="43"/>
      <c r="H629" s="44" t="s">
        <v>1387</v>
      </c>
      <c r="I629" s="135">
        <v>123498</v>
      </c>
    </row>
    <row r="630" spans="7:9">
      <c r="G630" s="43"/>
      <c r="H630" s="44" t="s">
        <v>1388</v>
      </c>
      <c r="I630" s="135">
        <v>124036</v>
      </c>
    </row>
    <row r="631" spans="7:9">
      <c r="G631" s="43"/>
      <c r="H631" s="44" t="s">
        <v>1389</v>
      </c>
      <c r="I631" s="135">
        <v>124095</v>
      </c>
    </row>
    <row r="632" spans="7:9">
      <c r="G632" s="43"/>
      <c r="H632" s="44" t="s">
        <v>1390</v>
      </c>
      <c r="I632" s="135">
        <v>124109</v>
      </c>
    </row>
    <row r="633" spans="7:9">
      <c r="G633" s="43"/>
      <c r="H633" s="44" t="s">
        <v>1391</v>
      </c>
      <c r="I633" s="135">
        <v>124214</v>
      </c>
    </row>
    <row r="634" spans="7:9">
      <c r="G634" s="43"/>
      <c r="H634" s="44" t="s">
        <v>1392</v>
      </c>
      <c r="I634" s="135">
        <v>124222</v>
      </c>
    </row>
    <row r="635" spans="7:9">
      <c r="G635" s="43"/>
      <c r="H635" s="44" t="s">
        <v>1393</v>
      </c>
      <c r="I635" s="135">
        <v>124231</v>
      </c>
    </row>
    <row r="636" spans="7:9">
      <c r="G636" s="43"/>
      <c r="H636" s="44" t="s">
        <v>1394</v>
      </c>
      <c r="I636" s="135">
        <v>124249</v>
      </c>
    </row>
    <row r="637" spans="7:9">
      <c r="G637" s="43"/>
      <c r="H637" s="44" t="s">
        <v>1395</v>
      </c>
      <c r="I637" s="135">
        <v>124265</v>
      </c>
    </row>
    <row r="638" spans="7:9">
      <c r="G638" s="43"/>
      <c r="H638" s="44" t="s">
        <v>1396</v>
      </c>
      <c r="I638" s="135">
        <v>124273</v>
      </c>
    </row>
    <row r="639" spans="7:9">
      <c r="G639" s="43"/>
      <c r="H639" s="44" t="s">
        <v>1397</v>
      </c>
      <c r="I639" s="135">
        <v>124419</v>
      </c>
    </row>
    <row r="640" spans="7:9">
      <c r="G640" s="43"/>
      <c r="H640" s="44" t="s">
        <v>1398</v>
      </c>
      <c r="I640" s="135">
        <v>124435</v>
      </c>
    </row>
    <row r="641" spans="7:9">
      <c r="G641" s="43"/>
      <c r="H641" s="44" t="s">
        <v>1399</v>
      </c>
      <c r="I641" s="135">
        <v>124630</v>
      </c>
    </row>
    <row r="642" spans="7:9">
      <c r="G642" s="40" t="s">
        <v>171</v>
      </c>
      <c r="H642" s="39"/>
      <c r="I642" s="134">
        <v>130001</v>
      </c>
    </row>
    <row r="643" spans="7:9">
      <c r="G643" s="43"/>
      <c r="H643" s="44" t="s">
        <v>1400</v>
      </c>
      <c r="I643" s="135">
        <v>131016</v>
      </c>
    </row>
    <row r="644" spans="7:9">
      <c r="G644" s="43"/>
      <c r="H644" s="44" t="s">
        <v>1401</v>
      </c>
      <c r="I644" s="135">
        <v>131024</v>
      </c>
    </row>
    <row r="645" spans="7:9">
      <c r="G645" s="43"/>
      <c r="H645" s="44" t="s">
        <v>1402</v>
      </c>
      <c r="I645" s="135">
        <v>131032</v>
      </c>
    </row>
    <row r="646" spans="7:9">
      <c r="G646" s="43"/>
      <c r="H646" s="44" t="s">
        <v>1403</v>
      </c>
      <c r="I646" s="135">
        <v>131041</v>
      </c>
    </row>
    <row r="647" spans="7:9">
      <c r="G647" s="43"/>
      <c r="H647" s="44" t="s">
        <v>1404</v>
      </c>
      <c r="I647" s="135">
        <v>131059</v>
      </c>
    </row>
    <row r="648" spans="7:9">
      <c r="G648" s="43"/>
      <c r="H648" s="44" t="s">
        <v>1405</v>
      </c>
      <c r="I648" s="135">
        <v>131067</v>
      </c>
    </row>
    <row r="649" spans="7:9">
      <c r="G649" s="43"/>
      <c r="H649" s="44" t="s">
        <v>1406</v>
      </c>
      <c r="I649" s="135">
        <v>131075</v>
      </c>
    </row>
    <row r="650" spans="7:9">
      <c r="G650" s="43"/>
      <c r="H650" s="44" t="s">
        <v>1407</v>
      </c>
      <c r="I650" s="135">
        <v>131083</v>
      </c>
    </row>
    <row r="651" spans="7:9">
      <c r="G651" s="43"/>
      <c r="H651" s="44" t="s">
        <v>1408</v>
      </c>
      <c r="I651" s="135">
        <v>131091</v>
      </c>
    </row>
    <row r="652" spans="7:9">
      <c r="G652" s="43"/>
      <c r="H652" s="44" t="s">
        <v>1409</v>
      </c>
      <c r="I652" s="135">
        <v>131105</v>
      </c>
    </row>
    <row r="653" spans="7:9">
      <c r="G653" s="43"/>
      <c r="H653" s="44" t="s">
        <v>1410</v>
      </c>
      <c r="I653" s="135">
        <v>131113</v>
      </c>
    </row>
    <row r="654" spans="7:9">
      <c r="G654" s="43"/>
      <c r="H654" s="44" t="s">
        <v>1411</v>
      </c>
      <c r="I654" s="135">
        <v>131121</v>
      </c>
    </row>
    <row r="655" spans="7:9">
      <c r="G655" s="43"/>
      <c r="H655" s="44" t="s">
        <v>1412</v>
      </c>
      <c r="I655" s="135">
        <v>131130</v>
      </c>
    </row>
    <row r="656" spans="7:9">
      <c r="G656" s="43"/>
      <c r="H656" s="44" t="s">
        <v>1413</v>
      </c>
      <c r="I656" s="135">
        <v>131148</v>
      </c>
    </row>
    <row r="657" spans="7:9">
      <c r="G657" s="43"/>
      <c r="H657" s="44" t="s">
        <v>1414</v>
      </c>
      <c r="I657" s="135">
        <v>131156</v>
      </c>
    </row>
    <row r="658" spans="7:9">
      <c r="G658" s="43"/>
      <c r="H658" s="44" t="s">
        <v>1415</v>
      </c>
      <c r="I658" s="135">
        <v>131164</v>
      </c>
    </row>
    <row r="659" spans="7:9">
      <c r="G659" s="43"/>
      <c r="H659" s="44" t="s">
        <v>1416</v>
      </c>
      <c r="I659" s="135">
        <v>131172</v>
      </c>
    </row>
    <row r="660" spans="7:9">
      <c r="G660" s="43"/>
      <c r="H660" s="44" t="s">
        <v>1417</v>
      </c>
      <c r="I660" s="135">
        <v>131181</v>
      </c>
    </row>
    <row r="661" spans="7:9">
      <c r="G661" s="43"/>
      <c r="H661" s="44" t="s">
        <v>1418</v>
      </c>
      <c r="I661" s="135">
        <v>131199</v>
      </c>
    </row>
    <row r="662" spans="7:9">
      <c r="G662" s="43"/>
      <c r="H662" s="44" t="s">
        <v>1419</v>
      </c>
      <c r="I662" s="135">
        <v>131202</v>
      </c>
    </row>
    <row r="663" spans="7:9">
      <c r="G663" s="43"/>
      <c r="H663" s="44" t="s">
        <v>1420</v>
      </c>
      <c r="I663" s="135">
        <v>131211</v>
      </c>
    </row>
    <row r="664" spans="7:9">
      <c r="G664" s="43"/>
      <c r="H664" s="44" t="s">
        <v>1421</v>
      </c>
      <c r="I664" s="135">
        <v>131229</v>
      </c>
    </row>
    <row r="665" spans="7:9">
      <c r="G665" s="43"/>
      <c r="H665" s="44" t="s">
        <v>1422</v>
      </c>
      <c r="I665" s="135">
        <v>131237</v>
      </c>
    </row>
    <row r="666" spans="7:9">
      <c r="G666" s="43"/>
      <c r="H666" s="44" t="s">
        <v>1423</v>
      </c>
      <c r="I666" s="135">
        <v>132012</v>
      </c>
    </row>
    <row r="667" spans="7:9">
      <c r="G667" s="43"/>
      <c r="H667" s="44" t="s">
        <v>1424</v>
      </c>
      <c r="I667" s="135">
        <v>132021</v>
      </c>
    </row>
    <row r="668" spans="7:9">
      <c r="G668" s="43"/>
      <c r="H668" s="44" t="s">
        <v>1425</v>
      </c>
      <c r="I668" s="135">
        <v>132039</v>
      </c>
    </row>
    <row r="669" spans="7:9">
      <c r="G669" s="43"/>
      <c r="H669" s="44" t="s">
        <v>1426</v>
      </c>
      <c r="I669" s="135">
        <v>132047</v>
      </c>
    </row>
    <row r="670" spans="7:9">
      <c r="G670" s="43"/>
      <c r="H670" s="44" t="s">
        <v>1427</v>
      </c>
      <c r="I670" s="135">
        <v>132055</v>
      </c>
    </row>
    <row r="671" spans="7:9">
      <c r="G671" s="43"/>
      <c r="H671" s="44" t="s">
        <v>1428</v>
      </c>
      <c r="I671" s="135">
        <v>132063</v>
      </c>
    </row>
    <row r="672" spans="7:9">
      <c r="G672" s="43"/>
      <c r="H672" s="44" t="s">
        <v>1429</v>
      </c>
      <c r="I672" s="135">
        <v>132071</v>
      </c>
    </row>
    <row r="673" spans="7:9">
      <c r="G673" s="43"/>
      <c r="H673" s="44" t="s">
        <v>1430</v>
      </c>
      <c r="I673" s="135">
        <v>132080</v>
      </c>
    </row>
    <row r="674" spans="7:9">
      <c r="G674" s="43"/>
      <c r="H674" s="44" t="s">
        <v>1431</v>
      </c>
      <c r="I674" s="135">
        <v>132098</v>
      </c>
    </row>
    <row r="675" spans="7:9">
      <c r="G675" s="43"/>
      <c r="H675" s="44" t="s">
        <v>1432</v>
      </c>
      <c r="I675" s="135">
        <v>132101</v>
      </c>
    </row>
    <row r="676" spans="7:9">
      <c r="G676" s="43"/>
      <c r="H676" s="44" t="s">
        <v>1433</v>
      </c>
      <c r="I676" s="135">
        <v>132110</v>
      </c>
    </row>
    <row r="677" spans="7:9">
      <c r="G677" s="43"/>
      <c r="H677" s="44" t="s">
        <v>1434</v>
      </c>
      <c r="I677" s="135">
        <v>132128</v>
      </c>
    </row>
    <row r="678" spans="7:9">
      <c r="G678" s="43"/>
      <c r="H678" s="44" t="s">
        <v>1435</v>
      </c>
      <c r="I678" s="135">
        <v>132136</v>
      </c>
    </row>
    <row r="679" spans="7:9">
      <c r="G679" s="43"/>
      <c r="H679" s="44" t="s">
        <v>1436</v>
      </c>
      <c r="I679" s="135">
        <v>132144</v>
      </c>
    </row>
    <row r="680" spans="7:9">
      <c r="G680" s="43"/>
      <c r="H680" s="44" t="s">
        <v>1437</v>
      </c>
      <c r="I680" s="135">
        <v>132152</v>
      </c>
    </row>
    <row r="681" spans="7:9">
      <c r="G681" s="43"/>
      <c r="H681" s="44" t="s">
        <v>1438</v>
      </c>
      <c r="I681" s="135">
        <v>132187</v>
      </c>
    </row>
    <row r="682" spans="7:9">
      <c r="G682" s="43"/>
      <c r="H682" s="44" t="s">
        <v>1439</v>
      </c>
      <c r="I682" s="135">
        <v>132195</v>
      </c>
    </row>
    <row r="683" spans="7:9">
      <c r="G683" s="43"/>
      <c r="H683" s="44" t="s">
        <v>1440</v>
      </c>
      <c r="I683" s="135">
        <v>132209</v>
      </c>
    </row>
    <row r="684" spans="7:9">
      <c r="G684" s="43"/>
      <c r="H684" s="44" t="s">
        <v>1441</v>
      </c>
      <c r="I684" s="135">
        <v>132217</v>
      </c>
    </row>
    <row r="685" spans="7:9">
      <c r="G685" s="43"/>
      <c r="H685" s="44" t="s">
        <v>1442</v>
      </c>
      <c r="I685" s="135">
        <v>132225</v>
      </c>
    </row>
    <row r="686" spans="7:9">
      <c r="G686" s="43"/>
      <c r="H686" s="44" t="s">
        <v>1443</v>
      </c>
      <c r="I686" s="135">
        <v>132233</v>
      </c>
    </row>
    <row r="687" spans="7:9">
      <c r="G687" s="43"/>
      <c r="H687" s="44" t="s">
        <v>1444</v>
      </c>
      <c r="I687" s="135">
        <v>132241</v>
      </c>
    </row>
    <row r="688" spans="7:9">
      <c r="G688" s="43"/>
      <c r="H688" s="44" t="s">
        <v>1445</v>
      </c>
      <c r="I688" s="135">
        <v>132250</v>
      </c>
    </row>
    <row r="689" spans="7:9">
      <c r="G689" s="43"/>
      <c r="H689" s="44" t="s">
        <v>1446</v>
      </c>
      <c r="I689" s="135">
        <v>132276</v>
      </c>
    </row>
    <row r="690" spans="7:9">
      <c r="G690" s="43"/>
      <c r="H690" s="44" t="s">
        <v>1447</v>
      </c>
      <c r="I690" s="135">
        <v>132284</v>
      </c>
    </row>
    <row r="691" spans="7:9">
      <c r="G691" s="43"/>
      <c r="H691" s="44" t="s">
        <v>1448</v>
      </c>
      <c r="I691" s="135">
        <v>132292</v>
      </c>
    </row>
    <row r="692" spans="7:9">
      <c r="G692" s="43"/>
      <c r="H692" s="44" t="s">
        <v>1449</v>
      </c>
      <c r="I692" s="135">
        <v>133035</v>
      </c>
    </row>
    <row r="693" spans="7:9">
      <c r="G693" s="43"/>
      <c r="H693" s="44" t="s">
        <v>1450</v>
      </c>
      <c r="I693" s="135">
        <v>133051</v>
      </c>
    </row>
    <row r="694" spans="7:9">
      <c r="G694" s="43"/>
      <c r="H694" s="44" t="s">
        <v>1451</v>
      </c>
      <c r="I694" s="135">
        <v>133078</v>
      </c>
    </row>
    <row r="695" spans="7:9">
      <c r="G695" s="43"/>
      <c r="H695" s="44" t="s">
        <v>1452</v>
      </c>
      <c r="I695" s="135">
        <v>133086</v>
      </c>
    </row>
    <row r="696" spans="7:9">
      <c r="G696" s="43"/>
      <c r="H696" s="44" t="s">
        <v>1453</v>
      </c>
      <c r="I696" s="135">
        <v>133612</v>
      </c>
    </row>
    <row r="697" spans="7:9">
      <c r="G697" s="43"/>
      <c r="H697" s="44" t="s">
        <v>1454</v>
      </c>
      <c r="I697" s="135">
        <v>133621</v>
      </c>
    </row>
    <row r="698" spans="7:9">
      <c r="G698" s="43"/>
      <c r="H698" s="44" t="s">
        <v>1455</v>
      </c>
      <c r="I698" s="135">
        <v>133639</v>
      </c>
    </row>
    <row r="699" spans="7:9">
      <c r="G699" s="43"/>
      <c r="H699" s="44" t="s">
        <v>1456</v>
      </c>
      <c r="I699" s="135">
        <v>133647</v>
      </c>
    </row>
    <row r="700" spans="7:9">
      <c r="G700" s="43"/>
      <c r="H700" s="44" t="s">
        <v>1457</v>
      </c>
      <c r="I700" s="135">
        <v>133817</v>
      </c>
    </row>
    <row r="701" spans="7:9">
      <c r="G701" s="43"/>
      <c r="H701" s="44" t="s">
        <v>1458</v>
      </c>
      <c r="I701" s="135">
        <v>133825</v>
      </c>
    </row>
    <row r="702" spans="7:9">
      <c r="G702" s="43"/>
      <c r="H702" s="44" t="s">
        <v>1459</v>
      </c>
      <c r="I702" s="135">
        <v>134015</v>
      </c>
    </row>
    <row r="703" spans="7:9">
      <c r="G703" s="43"/>
      <c r="H703" s="44" t="s">
        <v>1460</v>
      </c>
      <c r="I703" s="135">
        <v>134023</v>
      </c>
    </row>
    <row r="704" spans="7:9">
      <c r="G704" s="43"/>
      <c r="H704" s="44" t="s">
        <v>1461</v>
      </c>
      <c r="I704" s="135">
        <v>134210</v>
      </c>
    </row>
    <row r="705" spans="7:9">
      <c r="G705" s="40" t="s">
        <v>176</v>
      </c>
      <c r="H705" s="39"/>
      <c r="I705" s="134">
        <v>140007</v>
      </c>
    </row>
    <row r="706" spans="7:9">
      <c r="G706" s="43"/>
      <c r="H706" s="44" t="s">
        <v>1462</v>
      </c>
      <c r="I706" s="135">
        <v>141003</v>
      </c>
    </row>
    <row r="707" spans="7:9">
      <c r="G707" s="43"/>
      <c r="H707" s="44" t="s">
        <v>1463</v>
      </c>
      <c r="I707" s="135">
        <v>141305</v>
      </c>
    </row>
    <row r="708" spans="7:9">
      <c r="G708" s="43"/>
      <c r="H708" s="44" t="s">
        <v>1464</v>
      </c>
      <c r="I708" s="135">
        <v>141500</v>
      </c>
    </row>
    <row r="709" spans="7:9">
      <c r="G709" s="43"/>
      <c r="H709" s="44" t="s">
        <v>1465</v>
      </c>
      <c r="I709" s="135">
        <v>142018</v>
      </c>
    </row>
    <row r="710" spans="7:9">
      <c r="G710" s="43"/>
      <c r="H710" s="44" t="s">
        <v>1466</v>
      </c>
      <c r="I710" s="135">
        <v>142034</v>
      </c>
    </row>
    <row r="711" spans="7:9">
      <c r="G711" s="43"/>
      <c r="H711" s="44" t="s">
        <v>1467</v>
      </c>
      <c r="I711" s="135">
        <v>142042</v>
      </c>
    </row>
    <row r="712" spans="7:9">
      <c r="G712" s="43"/>
      <c r="H712" s="44" t="s">
        <v>1468</v>
      </c>
      <c r="I712" s="135">
        <v>142051</v>
      </c>
    </row>
    <row r="713" spans="7:9">
      <c r="G713" s="43"/>
      <c r="H713" s="44" t="s">
        <v>1469</v>
      </c>
      <c r="I713" s="135">
        <v>142069</v>
      </c>
    </row>
    <row r="714" spans="7:9">
      <c r="G714" s="43"/>
      <c r="H714" s="44" t="s">
        <v>1470</v>
      </c>
      <c r="I714" s="135">
        <v>142077</v>
      </c>
    </row>
    <row r="715" spans="7:9">
      <c r="G715" s="43"/>
      <c r="H715" s="44" t="s">
        <v>1471</v>
      </c>
      <c r="I715" s="135">
        <v>142085</v>
      </c>
    </row>
    <row r="716" spans="7:9">
      <c r="G716" s="43"/>
      <c r="H716" s="44" t="s">
        <v>1472</v>
      </c>
      <c r="I716" s="135">
        <v>142107</v>
      </c>
    </row>
    <row r="717" spans="7:9">
      <c r="G717" s="43"/>
      <c r="H717" s="44" t="s">
        <v>1473</v>
      </c>
      <c r="I717" s="135">
        <v>142115</v>
      </c>
    </row>
    <row r="718" spans="7:9">
      <c r="G718" s="43"/>
      <c r="H718" s="44" t="s">
        <v>1474</v>
      </c>
      <c r="I718" s="135">
        <v>142123</v>
      </c>
    </row>
    <row r="719" spans="7:9">
      <c r="G719" s="43"/>
      <c r="H719" s="44" t="s">
        <v>1475</v>
      </c>
      <c r="I719" s="135">
        <v>142131</v>
      </c>
    </row>
    <row r="720" spans="7:9">
      <c r="G720" s="43"/>
      <c r="H720" s="44" t="s">
        <v>1476</v>
      </c>
      <c r="I720" s="135">
        <v>142140</v>
      </c>
    </row>
    <row r="721" spans="7:9">
      <c r="G721" s="43"/>
      <c r="H721" s="44" t="s">
        <v>1477</v>
      </c>
      <c r="I721" s="135">
        <v>142158</v>
      </c>
    </row>
    <row r="722" spans="7:9">
      <c r="G722" s="43"/>
      <c r="H722" s="44" t="s">
        <v>1478</v>
      </c>
      <c r="I722" s="135">
        <v>142166</v>
      </c>
    </row>
    <row r="723" spans="7:9">
      <c r="G723" s="43"/>
      <c r="H723" s="44" t="s">
        <v>1479</v>
      </c>
      <c r="I723" s="135">
        <v>142174</v>
      </c>
    </row>
    <row r="724" spans="7:9">
      <c r="G724" s="43"/>
      <c r="H724" s="44" t="s">
        <v>1480</v>
      </c>
      <c r="I724" s="135">
        <v>142182</v>
      </c>
    </row>
    <row r="725" spans="7:9">
      <c r="G725" s="43"/>
      <c r="H725" s="44" t="s">
        <v>1481</v>
      </c>
      <c r="I725" s="135">
        <v>143014</v>
      </c>
    </row>
    <row r="726" spans="7:9">
      <c r="G726" s="43"/>
      <c r="H726" s="44" t="s">
        <v>1482</v>
      </c>
      <c r="I726" s="135">
        <v>143219</v>
      </c>
    </row>
    <row r="727" spans="7:9">
      <c r="G727" s="43"/>
      <c r="H727" s="44" t="s">
        <v>1483</v>
      </c>
      <c r="I727" s="135">
        <v>143413</v>
      </c>
    </row>
    <row r="728" spans="7:9">
      <c r="G728" s="43"/>
      <c r="H728" s="44" t="s">
        <v>1484</v>
      </c>
      <c r="I728" s="135">
        <v>143421</v>
      </c>
    </row>
    <row r="729" spans="7:9">
      <c r="G729" s="43"/>
      <c r="H729" s="44" t="s">
        <v>1485</v>
      </c>
      <c r="I729" s="135">
        <v>143618</v>
      </c>
    </row>
    <row r="730" spans="7:9">
      <c r="G730" s="43"/>
      <c r="H730" s="44" t="s">
        <v>1486</v>
      </c>
      <c r="I730" s="135">
        <v>143626</v>
      </c>
    </row>
    <row r="731" spans="7:9">
      <c r="G731" s="43"/>
      <c r="H731" s="44" t="s">
        <v>1487</v>
      </c>
      <c r="I731" s="135">
        <v>143634</v>
      </c>
    </row>
    <row r="732" spans="7:9">
      <c r="G732" s="43"/>
      <c r="H732" s="44" t="s">
        <v>1488</v>
      </c>
      <c r="I732" s="135">
        <v>143642</v>
      </c>
    </row>
    <row r="733" spans="7:9">
      <c r="G733" s="43"/>
      <c r="H733" s="44" t="s">
        <v>1489</v>
      </c>
      <c r="I733" s="135">
        <v>143669</v>
      </c>
    </row>
    <row r="734" spans="7:9">
      <c r="G734" s="43"/>
      <c r="H734" s="44" t="s">
        <v>1490</v>
      </c>
      <c r="I734" s="135">
        <v>143821</v>
      </c>
    </row>
    <row r="735" spans="7:9">
      <c r="G735" s="43"/>
      <c r="H735" s="44" t="s">
        <v>1491</v>
      </c>
      <c r="I735" s="135">
        <v>143839</v>
      </c>
    </row>
    <row r="736" spans="7:9">
      <c r="G736" s="43"/>
      <c r="H736" s="44" t="s">
        <v>1492</v>
      </c>
      <c r="I736" s="135">
        <v>143847</v>
      </c>
    </row>
    <row r="737" spans="7:9">
      <c r="G737" s="43"/>
      <c r="H737" s="44" t="s">
        <v>1493</v>
      </c>
      <c r="I737" s="135">
        <v>144011</v>
      </c>
    </row>
    <row r="738" spans="7:9">
      <c r="G738" s="43"/>
      <c r="H738" s="44" t="s">
        <v>1494</v>
      </c>
      <c r="I738" s="135">
        <v>144029</v>
      </c>
    </row>
    <row r="739" spans="7:9">
      <c r="G739" s="40" t="s">
        <v>188</v>
      </c>
      <c r="H739" s="39"/>
      <c r="I739" s="134">
        <v>150002</v>
      </c>
    </row>
    <row r="740" spans="7:9">
      <c r="G740" s="43"/>
      <c r="H740" s="44" t="s">
        <v>1495</v>
      </c>
      <c r="I740" s="135">
        <v>151009</v>
      </c>
    </row>
    <row r="741" spans="7:9">
      <c r="G741" s="43"/>
      <c r="H741" s="44" t="s">
        <v>1496</v>
      </c>
      <c r="I741" s="135">
        <v>152021</v>
      </c>
    </row>
    <row r="742" spans="7:9">
      <c r="G742" s="43"/>
      <c r="H742" s="44" t="s">
        <v>1497</v>
      </c>
      <c r="I742" s="135">
        <v>152048</v>
      </c>
    </row>
    <row r="743" spans="7:9">
      <c r="G743" s="43"/>
      <c r="H743" s="44" t="s">
        <v>1498</v>
      </c>
      <c r="I743" s="135">
        <v>152056</v>
      </c>
    </row>
    <row r="744" spans="7:9">
      <c r="G744" s="43"/>
      <c r="H744" s="44" t="s">
        <v>1499</v>
      </c>
      <c r="I744" s="135">
        <v>152064</v>
      </c>
    </row>
    <row r="745" spans="7:9">
      <c r="G745" s="43"/>
      <c r="H745" s="44" t="s">
        <v>1500</v>
      </c>
      <c r="I745" s="135">
        <v>152081</v>
      </c>
    </row>
    <row r="746" spans="7:9">
      <c r="G746" s="43"/>
      <c r="H746" s="44" t="s">
        <v>1501</v>
      </c>
      <c r="I746" s="135">
        <v>152099</v>
      </c>
    </row>
    <row r="747" spans="7:9">
      <c r="G747" s="43"/>
      <c r="H747" s="44" t="s">
        <v>1502</v>
      </c>
      <c r="I747" s="135">
        <v>152102</v>
      </c>
    </row>
    <row r="748" spans="7:9">
      <c r="G748" s="43"/>
      <c r="H748" s="44" t="s">
        <v>1503</v>
      </c>
      <c r="I748" s="135">
        <v>152111</v>
      </c>
    </row>
    <row r="749" spans="7:9">
      <c r="G749" s="43"/>
      <c r="H749" s="44" t="s">
        <v>1504</v>
      </c>
      <c r="I749" s="135">
        <v>152129</v>
      </c>
    </row>
    <row r="750" spans="7:9">
      <c r="G750" s="43"/>
      <c r="H750" s="44" t="s">
        <v>1505</v>
      </c>
      <c r="I750" s="135">
        <v>152137</v>
      </c>
    </row>
    <row r="751" spans="7:9">
      <c r="G751" s="43"/>
      <c r="H751" s="44" t="s">
        <v>1506</v>
      </c>
      <c r="I751" s="135">
        <v>152161</v>
      </c>
    </row>
    <row r="752" spans="7:9">
      <c r="G752" s="43"/>
      <c r="H752" s="44" t="s">
        <v>1507</v>
      </c>
      <c r="I752" s="135">
        <v>152170</v>
      </c>
    </row>
    <row r="753" spans="7:9">
      <c r="G753" s="43"/>
      <c r="H753" s="44" t="s">
        <v>1508</v>
      </c>
      <c r="I753" s="135">
        <v>152188</v>
      </c>
    </row>
    <row r="754" spans="7:9">
      <c r="G754" s="43"/>
      <c r="H754" s="44" t="s">
        <v>1509</v>
      </c>
      <c r="I754" s="135">
        <v>152226</v>
      </c>
    </row>
    <row r="755" spans="7:9">
      <c r="G755" s="43"/>
      <c r="H755" s="44" t="s">
        <v>1510</v>
      </c>
      <c r="I755" s="135">
        <v>152234</v>
      </c>
    </row>
    <row r="756" spans="7:9">
      <c r="G756" s="43"/>
      <c r="H756" s="44" t="s">
        <v>1511</v>
      </c>
      <c r="I756" s="135">
        <v>152242</v>
      </c>
    </row>
    <row r="757" spans="7:9">
      <c r="G757" s="43"/>
      <c r="H757" s="44" t="s">
        <v>1512</v>
      </c>
      <c r="I757" s="135">
        <v>152251</v>
      </c>
    </row>
    <row r="758" spans="7:9">
      <c r="G758" s="43"/>
      <c r="H758" s="44" t="s">
        <v>1513</v>
      </c>
      <c r="I758" s="135">
        <v>152269</v>
      </c>
    </row>
    <row r="759" spans="7:9">
      <c r="G759" s="43"/>
      <c r="H759" s="44" t="s">
        <v>1514</v>
      </c>
      <c r="I759" s="135">
        <v>152277</v>
      </c>
    </row>
    <row r="760" spans="7:9">
      <c r="G760" s="43"/>
      <c r="H760" s="44" t="s">
        <v>1515</v>
      </c>
      <c r="I760" s="135">
        <v>153079</v>
      </c>
    </row>
    <row r="761" spans="7:9">
      <c r="G761" s="43"/>
      <c r="H761" s="44" t="s">
        <v>1516</v>
      </c>
      <c r="I761" s="135">
        <v>153427</v>
      </c>
    </row>
    <row r="762" spans="7:9">
      <c r="G762" s="43"/>
      <c r="H762" s="44" t="s">
        <v>1517</v>
      </c>
      <c r="I762" s="135">
        <v>153613</v>
      </c>
    </row>
    <row r="763" spans="7:9">
      <c r="G763" s="43"/>
      <c r="H763" s="44" t="s">
        <v>1518</v>
      </c>
      <c r="I763" s="135">
        <v>153851</v>
      </c>
    </row>
    <row r="764" spans="7:9">
      <c r="G764" s="43"/>
      <c r="H764" s="44" t="s">
        <v>1519</v>
      </c>
      <c r="I764" s="135">
        <v>154059</v>
      </c>
    </row>
    <row r="765" spans="7:9">
      <c r="G765" s="43"/>
      <c r="H765" s="44" t="s">
        <v>1520</v>
      </c>
      <c r="I765" s="135">
        <v>154610</v>
      </c>
    </row>
    <row r="766" spans="7:9">
      <c r="G766" s="43"/>
      <c r="H766" s="44" t="s">
        <v>1521</v>
      </c>
      <c r="I766" s="135">
        <v>154822</v>
      </c>
    </row>
    <row r="767" spans="7:9">
      <c r="G767" s="43"/>
      <c r="H767" s="44" t="s">
        <v>1522</v>
      </c>
      <c r="I767" s="135">
        <v>155047</v>
      </c>
    </row>
    <row r="768" spans="7:9">
      <c r="G768" s="43"/>
      <c r="H768" s="44" t="s">
        <v>1523</v>
      </c>
      <c r="I768" s="135">
        <v>155811</v>
      </c>
    </row>
    <row r="769" spans="7:9">
      <c r="G769" s="43"/>
      <c r="H769" s="44" t="s">
        <v>1524</v>
      </c>
      <c r="I769" s="135">
        <v>155861</v>
      </c>
    </row>
    <row r="770" spans="7:9">
      <c r="G770" s="40" t="s">
        <v>198</v>
      </c>
      <c r="H770" s="39"/>
      <c r="I770" s="134">
        <v>160008</v>
      </c>
    </row>
    <row r="771" spans="7:9">
      <c r="G771" s="43"/>
      <c r="H771" s="44" t="s">
        <v>1525</v>
      </c>
      <c r="I771" s="135">
        <v>162019</v>
      </c>
    </row>
    <row r="772" spans="7:9">
      <c r="G772" s="43"/>
      <c r="H772" s="44" t="s">
        <v>1526</v>
      </c>
      <c r="I772" s="135">
        <v>162027</v>
      </c>
    </row>
    <row r="773" spans="7:9">
      <c r="G773" s="43"/>
      <c r="H773" s="44" t="s">
        <v>1527</v>
      </c>
      <c r="I773" s="135">
        <v>162043</v>
      </c>
    </row>
    <row r="774" spans="7:9">
      <c r="G774" s="43"/>
      <c r="H774" s="44" t="s">
        <v>1528</v>
      </c>
      <c r="I774" s="135">
        <v>162051</v>
      </c>
    </row>
    <row r="775" spans="7:9">
      <c r="G775" s="43"/>
      <c r="H775" s="44" t="s">
        <v>1529</v>
      </c>
      <c r="I775" s="135">
        <v>162060</v>
      </c>
    </row>
    <row r="776" spans="7:9">
      <c r="G776" s="43"/>
      <c r="H776" s="44" t="s">
        <v>1530</v>
      </c>
      <c r="I776" s="135">
        <v>162078</v>
      </c>
    </row>
    <row r="777" spans="7:9">
      <c r="G777" s="43"/>
      <c r="H777" s="44" t="s">
        <v>1531</v>
      </c>
      <c r="I777" s="135">
        <v>162086</v>
      </c>
    </row>
    <row r="778" spans="7:9">
      <c r="G778" s="43"/>
      <c r="H778" s="44" t="s">
        <v>1532</v>
      </c>
      <c r="I778" s="135">
        <v>162094</v>
      </c>
    </row>
    <row r="779" spans="7:9">
      <c r="G779" s="43"/>
      <c r="H779" s="44" t="s">
        <v>1533</v>
      </c>
      <c r="I779" s="135">
        <v>162108</v>
      </c>
    </row>
    <row r="780" spans="7:9">
      <c r="G780" s="43"/>
      <c r="H780" s="44" t="s">
        <v>1534</v>
      </c>
      <c r="I780" s="135">
        <v>162116</v>
      </c>
    </row>
    <row r="781" spans="7:9">
      <c r="G781" s="43"/>
      <c r="H781" s="44" t="s">
        <v>1535</v>
      </c>
      <c r="I781" s="135">
        <v>163210</v>
      </c>
    </row>
    <row r="782" spans="7:9">
      <c r="G782" s="43"/>
      <c r="H782" s="44" t="s">
        <v>1536</v>
      </c>
      <c r="I782" s="135">
        <v>163228</v>
      </c>
    </row>
    <row r="783" spans="7:9">
      <c r="G783" s="43"/>
      <c r="H783" s="44" t="s">
        <v>1537</v>
      </c>
      <c r="I783" s="135">
        <v>163236</v>
      </c>
    </row>
    <row r="784" spans="7:9">
      <c r="G784" s="43"/>
      <c r="H784" s="44" t="s">
        <v>1538</v>
      </c>
      <c r="I784" s="135">
        <v>163422</v>
      </c>
    </row>
    <row r="785" spans="7:9">
      <c r="G785" s="43"/>
      <c r="H785" s="44" t="s">
        <v>957</v>
      </c>
      <c r="I785" s="135">
        <v>163431</v>
      </c>
    </row>
    <row r="786" spans="7:9">
      <c r="G786" s="40" t="s">
        <v>203</v>
      </c>
      <c r="H786" s="39"/>
      <c r="I786" s="134">
        <v>170003</v>
      </c>
    </row>
    <row r="787" spans="7:9">
      <c r="G787" s="43"/>
      <c r="H787" s="44" t="s">
        <v>1539</v>
      </c>
      <c r="I787" s="135">
        <v>172014</v>
      </c>
    </row>
    <row r="788" spans="7:9">
      <c r="G788" s="43"/>
      <c r="H788" s="44" t="s">
        <v>1540</v>
      </c>
      <c r="I788" s="135">
        <v>172022</v>
      </c>
    </row>
    <row r="789" spans="7:9">
      <c r="G789" s="43"/>
      <c r="H789" s="44" t="s">
        <v>1541</v>
      </c>
      <c r="I789" s="135">
        <v>172031</v>
      </c>
    </row>
    <row r="790" spans="7:9">
      <c r="G790" s="43"/>
      <c r="H790" s="44" t="s">
        <v>1542</v>
      </c>
      <c r="I790" s="135">
        <v>172049</v>
      </c>
    </row>
    <row r="791" spans="7:9">
      <c r="G791" s="43"/>
      <c r="H791" s="44" t="s">
        <v>1543</v>
      </c>
      <c r="I791" s="135">
        <v>172057</v>
      </c>
    </row>
    <row r="792" spans="7:9">
      <c r="G792" s="43"/>
      <c r="H792" s="44" t="s">
        <v>1544</v>
      </c>
      <c r="I792" s="135">
        <v>172065</v>
      </c>
    </row>
    <row r="793" spans="7:9">
      <c r="G793" s="43"/>
      <c r="H793" s="44" t="s">
        <v>1545</v>
      </c>
      <c r="I793" s="135">
        <v>172073</v>
      </c>
    </row>
    <row r="794" spans="7:9">
      <c r="G794" s="43"/>
      <c r="H794" s="44" t="s">
        <v>1546</v>
      </c>
      <c r="I794" s="135">
        <v>172090</v>
      </c>
    </row>
    <row r="795" spans="7:9">
      <c r="G795" s="43"/>
      <c r="H795" s="44" t="s">
        <v>1547</v>
      </c>
      <c r="I795" s="135">
        <v>172103</v>
      </c>
    </row>
    <row r="796" spans="7:9">
      <c r="G796" s="43"/>
      <c r="H796" s="44" t="s">
        <v>1548</v>
      </c>
      <c r="I796" s="135">
        <v>172111</v>
      </c>
    </row>
    <row r="797" spans="7:9">
      <c r="G797" s="43"/>
      <c r="H797" s="44" t="s">
        <v>1549</v>
      </c>
      <c r="I797" s="135">
        <v>172120</v>
      </c>
    </row>
    <row r="798" spans="7:9">
      <c r="G798" s="43"/>
      <c r="H798" s="44" t="s">
        <v>1550</v>
      </c>
      <c r="I798" s="135">
        <v>173240</v>
      </c>
    </row>
    <row r="799" spans="7:9">
      <c r="G799" s="43"/>
      <c r="H799" s="44" t="s">
        <v>1551</v>
      </c>
      <c r="I799" s="135">
        <v>173614</v>
      </c>
    </row>
    <row r="800" spans="7:9">
      <c r="G800" s="43"/>
      <c r="H800" s="44" t="s">
        <v>1552</v>
      </c>
      <c r="I800" s="135">
        <v>173657</v>
      </c>
    </row>
    <row r="801" spans="7:9">
      <c r="G801" s="43"/>
      <c r="H801" s="44" t="s">
        <v>1553</v>
      </c>
      <c r="I801" s="135">
        <v>173843</v>
      </c>
    </row>
    <row r="802" spans="7:9">
      <c r="G802" s="43"/>
      <c r="H802" s="44" t="s">
        <v>1554</v>
      </c>
      <c r="I802" s="135">
        <v>173860</v>
      </c>
    </row>
    <row r="803" spans="7:9">
      <c r="G803" s="43"/>
      <c r="H803" s="44" t="s">
        <v>1555</v>
      </c>
      <c r="I803" s="135">
        <v>174076</v>
      </c>
    </row>
    <row r="804" spans="7:9">
      <c r="G804" s="43"/>
      <c r="H804" s="44" t="s">
        <v>1556</v>
      </c>
      <c r="I804" s="135">
        <v>174611</v>
      </c>
    </row>
    <row r="805" spans="7:9">
      <c r="G805" s="43"/>
      <c r="H805" s="44" t="s">
        <v>1557</v>
      </c>
      <c r="I805" s="135">
        <v>174637</v>
      </c>
    </row>
    <row r="806" spans="7:9">
      <c r="G806" s="40" t="s">
        <v>208</v>
      </c>
      <c r="H806" s="39"/>
      <c r="I806" s="134">
        <v>180009</v>
      </c>
    </row>
    <row r="807" spans="7:9">
      <c r="G807" s="43"/>
      <c r="H807" s="44" t="s">
        <v>1558</v>
      </c>
      <c r="I807" s="135">
        <v>182010</v>
      </c>
    </row>
    <row r="808" spans="7:9">
      <c r="G808" s="43"/>
      <c r="H808" s="44" t="s">
        <v>1559</v>
      </c>
      <c r="I808" s="135">
        <v>182028</v>
      </c>
    </row>
    <row r="809" spans="7:9">
      <c r="G809" s="43"/>
      <c r="H809" s="44" t="s">
        <v>1560</v>
      </c>
      <c r="I809" s="135">
        <v>182044</v>
      </c>
    </row>
    <row r="810" spans="7:9">
      <c r="G810" s="43"/>
      <c r="H810" s="44" t="s">
        <v>1561</v>
      </c>
      <c r="I810" s="135">
        <v>182052</v>
      </c>
    </row>
    <row r="811" spans="7:9">
      <c r="G811" s="43"/>
      <c r="H811" s="44" t="s">
        <v>1562</v>
      </c>
      <c r="I811" s="135">
        <v>182061</v>
      </c>
    </row>
    <row r="812" spans="7:9">
      <c r="G812" s="43"/>
      <c r="H812" s="44" t="s">
        <v>1563</v>
      </c>
      <c r="I812" s="135">
        <v>182079</v>
      </c>
    </row>
    <row r="813" spans="7:9">
      <c r="G813" s="43"/>
      <c r="H813" s="44" t="s">
        <v>1564</v>
      </c>
      <c r="I813" s="135">
        <v>182087</v>
      </c>
    </row>
    <row r="814" spans="7:9">
      <c r="G814" s="43"/>
      <c r="H814" s="44" t="s">
        <v>1565</v>
      </c>
      <c r="I814" s="135">
        <v>182095</v>
      </c>
    </row>
    <row r="815" spans="7:9">
      <c r="G815" s="43"/>
      <c r="H815" s="44" t="s">
        <v>1566</v>
      </c>
      <c r="I815" s="135">
        <v>182109</v>
      </c>
    </row>
    <row r="816" spans="7:9">
      <c r="G816" s="43"/>
      <c r="H816" s="44" t="s">
        <v>1567</v>
      </c>
      <c r="I816" s="135">
        <v>183229</v>
      </c>
    </row>
    <row r="817" spans="7:9">
      <c r="G817" s="43"/>
      <c r="H817" s="44" t="s">
        <v>618</v>
      </c>
      <c r="I817" s="135">
        <v>183822</v>
      </c>
    </row>
    <row r="818" spans="7:9">
      <c r="G818" s="43"/>
      <c r="H818" s="44" t="s">
        <v>1568</v>
      </c>
      <c r="I818" s="135">
        <v>184047</v>
      </c>
    </row>
    <row r="819" spans="7:9">
      <c r="G819" s="43"/>
      <c r="H819" s="44" t="s">
        <v>1569</v>
      </c>
      <c r="I819" s="135">
        <v>184233</v>
      </c>
    </row>
    <row r="820" spans="7:9">
      <c r="G820" s="43"/>
      <c r="H820" s="44" t="s">
        <v>1570</v>
      </c>
      <c r="I820" s="135">
        <v>184420</v>
      </c>
    </row>
    <row r="821" spans="7:9">
      <c r="G821" s="43"/>
      <c r="H821" s="44" t="s">
        <v>1571</v>
      </c>
      <c r="I821" s="135">
        <v>184811</v>
      </c>
    </row>
    <row r="822" spans="7:9">
      <c r="G822" s="43"/>
      <c r="H822" s="44" t="s">
        <v>1572</v>
      </c>
      <c r="I822" s="135">
        <v>184837</v>
      </c>
    </row>
    <row r="823" spans="7:9">
      <c r="G823" s="43"/>
      <c r="H823" s="44" t="s">
        <v>1573</v>
      </c>
      <c r="I823" s="135">
        <v>185019</v>
      </c>
    </row>
    <row r="824" spans="7:9">
      <c r="G824" s="40" t="s">
        <v>181</v>
      </c>
      <c r="H824" s="39"/>
      <c r="I824" s="134">
        <v>190004</v>
      </c>
    </row>
    <row r="825" spans="7:9">
      <c r="G825" s="43"/>
      <c r="H825" s="44" t="s">
        <v>1574</v>
      </c>
      <c r="I825" s="135">
        <v>192015</v>
      </c>
    </row>
    <row r="826" spans="7:9">
      <c r="G826" s="43"/>
      <c r="H826" s="44" t="s">
        <v>1575</v>
      </c>
      <c r="I826" s="135">
        <v>192023</v>
      </c>
    </row>
    <row r="827" spans="7:9">
      <c r="G827" s="43"/>
      <c r="H827" s="44" t="s">
        <v>1576</v>
      </c>
      <c r="I827" s="135">
        <v>192040</v>
      </c>
    </row>
    <row r="828" spans="7:9">
      <c r="G828" s="43"/>
      <c r="H828" s="44" t="s">
        <v>1577</v>
      </c>
      <c r="I828" s="135">
        <v>192058</v>
      </c>
    </row>
    <row r="829" spans="7:9">
      <c r="G829" s="43"/>
      <c r="H829" s="44" t="s">
        <v>1578</v>
      </c>
      <c r="I829" s="135">
        <v>192066</v>
      </c>
    </row>
    <row r="830" spans="7:9">
      <c r="G830" s="43"/>
      <c r="H830" s="44" t="s">
        <v>1579</v>
      </c>
      <c r="I830" s="135">
        <v>192074</v>
      </c>
    </row>
    <row r="831" spans="7:9">
      <c r="G831" s="43"/>
      <c r="H831" s="44" t="s">
        <v>1580</v>
      </c>
      <c r="I831" s="135">
        <v>192082</v>
      </c>
    </row>
    <row r="832" spans="7:9">
      <c r="G832" s="43"/>
      <c r="H832" s="44" t="s">
        <v>1581</v>
      </c>
      <c r="I832" s="135">
        <v>192091</v>
      </c>
    </row>
    <row r="833" spans="7:9">
      <c r="G833" s="43"/>
      <c r="H833" s="44" t="s">
        <v>1582</v>
      </c>
      <c r="I833" s="135">
        <v>192104</v>
      </c>
    </row>
    <row r="834" spans="7:9">
      <c r="G834" s="43"/>
      <c r="H834" s="44" t="s">
        <v>1583</v>
      </c>
      <c r="I834" s="135">
        <v>192112</v>
      </c>
    </row>
    <row r="835" spans="7:9">
      <c r="G835" s="43"/>
      <c r="H835" s="44" t="s">
        <v>1584</v>
      </c>
      <c r="I835" s="135">
        <v>192121</v>
      </c>
    </row>
    <row r="836" spans="7:9">
      <c r="G836" s="43"/>
      <c r="H836" s="44" t="s">
        <v>1585</v>
      </c>
      <c r="I836" s="135">
        <v>192139</v>
      </c>
    </row>
    <row r="837" spans="7:9">
      <c r="G837" s="43"/>
      <c r="H837" s="44" t="s">
        <v>1586</v>
      </c>
      <c r="I837" s="135">
        <v>192147</v>
      </c>
    </row>
    <row r="838" spans="7:9">
      <c r="G838" s="43"/>
      <c r="H838" s="44" t="s">
        <v>1587</v>
      </c>
      <c r="I838" s="135">
        <v>193461</v>
      </c>
    </row>
    <row r="839" spans="7:9">
      <c r="G839" s="43"/>
      <c r="H839" s="44" t="s">
        <v>1588</v>
      </c>
      <c r="I839" s="135">
        <v>193640</v>
      </c>
    </row>
    <row r="840" spans="7:9">
      <c r="G840" s="43"/>
      <c r="H840" s="44" t="s">
        <v>1589</v>
      </c>
      <c r="I840" s="135">
        <v>193658</v>
      </c>
    </row>
    <row r="841" spans="7:9">
      <c r="G841" s="43"/>
      <c r="H841" s="44" t="s">
        <v>727</v>
      </c>
      <c r="I841" s="135">
        <v>193666</v>
      </c>
    </row>
    <row r="842" spans="7:9">
      <c r="G842" s="43"/>
      <c r="H842" s="44" t="s">
        <v>1590</v>
      </c>
      <c r="I842" s="135">
        <v>193682</v>
      </c>
    </row>
    <row r="843" spans="7:9">
      <c r="G843" s="43"/>
      <c r="H843" s="44" t="s">
        <v>1591</v>
      </c>
      <c r="I843" s="135">
        <v>193844</v>
      </c>
    </row>
    <row r="844" spans="7:9">
      <c r="G844" s="43"/>
      <c r="H844" s="44" t="s">
        <v>1592</v>
      </c>
      <c r="I844" s="135">
        <v>194221</v>
      </c>
    </row>
    <row r="845" spans="7:9">
      <c r="G845" s="43"/>
      <c r="H845" s="44" t="s">
        <v>1593</v>
      </c>
      <c r="I845" s="135">
        <v>194239</v>
      </c>
    </row>
    <row r="846" spans="7:9">
      <c r="G846" s="43"/>
      <c r="H846" s="44" t="s">
        <v>1594</v>
      </c>
      <c r="I846" s="135">
        <v>194247</v>
      </c>
    </row>
    <row r="847" spans="7:9">
      <c r="G847" s="43"/>
      <c r="H847" s="44" t="s">
        <v>1595</v>
      </c>
      <c r="I847" s="135">
        <v>194255</v>
      </c>
    </row>
    <row r="848" spans="7:9">
      <c r="G848" s="43"/>
      <c r="H848" s="44" t="s">
        <v>1596</v>
      </c>
      <c r="I848" s="135">
        <v>194298</v>
      </c>
    </row>
    <row r="849" spans="7:9">
      <c r="G849" s="43"/>
      <c r="H849" s="44" t="s">
        <v>1597</v>
      </c>
      <c r="I849" s="135">
        <v>194301</v>
      </c>
    </row>
    <row r="850" spans="7:9">
      <c r="G850" s="43"/>
      <c r="H850" s="44" t="s">
        <v>1598</v>
      </c>
      <c r="I850" s="135">
        <v>194425</v>
      </c>
    </row>
    <row r="851" spans="7:9">
      <c r="G851" s="43"/>
      <c r="H851" s="44" t="s">
        <v>1599</v>
      </c>
      <c r="I851" s="135">
        <v>194433</v>
      </c>
    </row>
    <row r="852" spans="7:9">
      <c r="G852" s="40" t="s">
        <v>191</v>
      </c>
      <c r="H852" s="39"/>
      <c r="I852" s="134">
        <v>200000</v>
      </c>
    </row>
    <row r="853" spans="7:9">
      <c r="G853" s="43"/>
      <c r="H853" s="44" t="s">
        <v>1600</v>
      </c>
      <c r="I853" s="135">
        <v>202011</v>
      </c>
    </row>
    <row r="854" spans="7:9">
      <c r="G854" s="43"/>
      <c r="H854" s="44" t="s">
        <v>1601</v>
      </c>
      <c r="I854" s="135">
        <v>202029</v>
      </c>
    </row>
    <row r="855" spans="7:9">
      <c r="G855" s="43"/>
      <c r="H855" s="44" t="s">
        <v>1602</v>
      </c>
      <c r="I855" s="135">
        <v>202037</v>
      </c>
    </row>
    <row r="856" spans="7:9">
      <c r="G856" s="43"/>
      <c r="H856" s="44" t="s">
        <v>1603</v>
      </c>
      <c r="I856" s="135">
        <v>202045</v>
      </c>
    </row>
    <row r="857" spans="7:9">
      <c r="G857" s="43"/>
      <c r="H857" s="44" t="s">
        <v>1604</v>
      </c>
      <c r="I857" s="135">
        <v>202053</v>
      </c>
    </row>
    <row r="858" spans="7:9">
      <c r="G858" s="43"/>
      <c r="H858" s="44" t="s">
        <v>1605</v>
      </c>
      <c r="I858" s="135">
        <v>202061</v>
      </c>
    </row>
    <row r="859" spans="7:9">
      <c r="G859" s="43"/>
      <c r="H859" s="44" t="s">
        <v>1606</v>
      </c>
      <c r="I859" s="135">
        <v>202070</v>
      </c>
    </row>
    <row r="860" spans="7:9">
      <c r="G860" s="43"/>
      <c r="H860" s="44" t="s">
        <v>1607</v>
      </c>
      <c r="I860" s="135">
        <v>202088</v>
      </c>
    </row>
    <row r="861" spans="7:9">
      <c r="G861" s="43"/>
      <c r="H861" s="44" t="s">
        <v>1608</v>
      </c>
      <c r="I861" s="135">
        <v>202096</v>
      </c>
    </row>
    <row r="862" spans="7:9">
      <c r="G862" s="43"/>
      <c r="H862" s="44" t="s">
        <v>1609</v>
      </c>
      <c r="I862" s="135">
        <v>202100</v>
      </c>
    </row>
    <row r="863" spans="7:9">
      <c r="G863" s="43"/>
      <c r="H863" s="44" t="s">
        <v>1610</v>
      </c>
      <c r="I863" s="135">
        <v>202118</v>
      </c>
    </row>
    <row r="864" spans="7:9">
      <c r="G864" s="43"/>
      <c r="H864" s="44" t="s">
        <v>1611</v>
      </c>
      <c r="I864" s="135">
        <v>202126</v>
      </c>
    </row>
    <row r="865" spans="7:9">
      <c r="G865" s="43"/>
      <c r="H865" s="44" t="s">
        <v>1612</v>
      </c>
      <c r="I865" s="135">
        <v>202134</v>
      </c>
    </row>
    <row r="866" spans="7:9">
      <c r="G866" s="43"/>
      <c r="H866" s="44" t="s">
        <v>1613</v>
      </c>
      <c r="I866" s="135">
        <v>202142</v>
      </c>
    </row>
    <row r="867" spans="7:9">
      <c r="G867" s="43"/>
      <c r="H867" s="44" t="s">
        <v>1614</v>
      </c>
      <c r="I867" s="135">
        <v>202151</v>
      </c>
    </row>
    <row r="868" spans="7:9">
      <c r="G868" s="43"/>
      <c r="H868" s="44" t="s">
        <v>1615</v>
      </c>
      <c r="I868" s="135">
        <v>202177</v>
      </c>
    </row>
    <row r="869" spans="7:9">
      <c r="G869" s="43"/>
      <c r="H869" s="44" t="s">
        <v>1616</v>
      </c>
      <c r="I869" s="135">
        <v>202185</v>
      </c>
    </row>
    <row r="870" spans="7:9">
      <c r="G870" s="43"/>
      <c r="H870" s="44" t="s">
        <v>1617</v>
      </c>
      <c r="I870" s="135">
        <v>202193</v>
      </c>
    </row>
    <row r="871" spans="7:9">
      <c r="G871" s="43"/>
      <c r="H871" s="44" t="s">
        <v>1618</v>
      </c>
      <c r="I871" s="135">
        <v>202207</v>
      </c>
    </row>
    <row r="872" spans="7:9">
      <c r="G872" s="43"/>
      <c r="H872" s="44" t="s">
        <v>1619</v>
      </c>
      <c r="I872" s="135">
        <v>203033</v>
      </c>
    </row>
    <row r="873" spans="7:9">
      <c r="G873" s="43"/>
      <c r="H873" s="44" t="s">
        <v>1620</v>
      </c>
      <c r="I873" s="135">
        <v>203041</v>
      </c>
    </row>
    <row r="874" spans="7:9">
      <c r="G874" s="43"/>
      <c r="H874" s="44" t="s">
        <v>1267</v>
      </c>
      <c r="I874" s="135">
        <v>203050</v>
      </c>
    </row>
    <row r="875" spans="7:9">
      <c r="G875" s="43"/>
      <c r="H875" s="44" t="s">
        <v>1621</v>
      </c>
      <c r="I875" s="135">
        <v>203068</v>
      </c>
    </row>
    <row r="876" spans="7:9">
      <c r="G876" s="43"/>
      <c r="H876" s="44" t="s">
        <v>1622</v>
      </c>
      <c r="I876" s="135">
        <v>203076</v>
      </c>
    </row>
    <row r="877" spans="7:9">
      <c r="G877" s="43"/>
      <c r="H877" s="44" t="s">
        <v>1623</v>
      </c>
      <c r="I877" s="135">
        <v>203092</v>
      </c>
    </row>
    <row r="878" spans="7:9">
      <c r="G878" s="43"/>
      <c r="H878" s="44" t="s">
        <v>1624</v>
      </c>
      <c r="I878" s="135">
        <v>203211</v>
      </c>
    </row>
    <row r="879" spans="7:9">
      <c r="G879" s="43"/>
      <c r="H879" s="44" t="s">
        <v>1625</v>
      </c>
      <c r="I879" s="135">
        <v>203238</v>
      </c>
    </row>
    <row r="880" spans="7:9">
      <c r="G880" s="43"/>
      <c r="H880" s="44" t="s">
        <v>1626</v>
      </c>
      <c r="I880" s="135">
        <v>203246</v>
      </c>
    </row>
    <row r="881" spans="7:9">
      <c r="G881" s="43"/>
      <c r="H881" s="44" t="s">
        <v>1627</v>
      </c>
      <c r="I881" s="135">
        <v>203491</v>
      </c>
    </row>
    <row r="882" spans="7:9">
      <c r="G882" s="43"/>
      <c r="H882" s="44" t="s">
        <v>1628</v>
      </c>
      <c r="I882" s="135">
        <v>203505</v>
      </c>
    </row>
    <row r="883" spans="7:9">
      <c r="G883" s="43"/>
      <c r="H883" s="44" t="s">
        <v>1629</v>
      </c>
      <c r="I883" s="135">
        <v>203611</v>
      </c>
    </row>
    <row r="884" spans="7:9">
      <c r="G884" s="43"/>
      <c r="H884" s="44" t="s">
        <v>1630</v>
      </c>
      <c r="I884" s="135">
        <v>203629</v>
      </c>
    </row>
    <row r="885" spans="7:9">
      <c r="G885" s="43"/>
      <c r="H885" s="44" t="s">
        <v>1631</v>
      </c>
      <c r="I885" s="135">
        <v>203637</v>
      </c>
    </row>
    <row r="886" spans="7:9">
      <c r="G886" s="43"/>
      <c r="H886" s="44" t="s">
        <v>1632</v>
      </c>
      <c r="I886" s="135">
        <v>203823</v>
      </c>
    </row>
    <row r="887" spans="7:9">
      <c r="G887" s="43"/>
      <c r="H887" s="44" t="s">
        <v>1633</v>
      </c>
      <c r="I887" s="135">
        <v>203831</v>
      </c>
    </row>
    <row r="888" spans="7:9">
      <c r="G888" s="43"/>
      <c r="H888" s="44" t="s">
        <v>1634</v>
      </c>
      <c r="I888" s="135">
        <v>203840</v>
      </c>
    </row>
    <row r="889" spans="7:9">
      <c r="G889" s="43"/>
      <c r="H889" s="44" t="s">
        <v>1635</v>
      </c>
      <c r="I889" s="135">
        <v>203858</v>
      </c>
    </row>
    <row r="890" spans="7:9">
      <c r="G890" s="43"/>
      <c r="H890" s="44" t="s">
        <v>1636</v>
      </c>
      <c r="I890" s="135">
        <v>203866</v>
      </c>
    </row>
    <row r="891" spans="7:9">
      <c r="G891" s="43"/>
      <c r="H891" s="44" t="s">
        <v>1637</v>
      </c>
      <c r="I891" s="135">
        <v>203882</v>
      </c>
    </row>
    <row r="892" spans="7:9">
      <c r="G892" s="43"/>
      <c r="H892" s="44" t="s">
        <v>1638</v>
      </c>
      <c r="I892" s="135">
        <v>204021</v>
      </c>
    </row>
    <row r="893" spans="7:9">
      <c r="G893" s="43"/>
      <c r="H893" s="44" t="s">
        <v>1639</v>
      </c>
      <c r="I893" s="135">
        <v>204030</v>
      </c>
    </row>
    <row r="894" spans="7:9">
      <c r="G894" s="43"/>
      <c r="H894" s="44" t="s">
        <v>1640</v>
      </c>
      <c r="I894" s="135">
        <v>204048</v>
      </c>
    </row>
    <row r="895" spans="7:9">
      <c r="G895" s="43"/>
      <c r="H895" s="44" t="s">
        <v>1641</v>
      </c>
      <c r="I895" s="135">
        <v>204072</v>
      </c>
    </row>
    <row r="896" spans="7:9">
      <c r="G896" s="43"/>
      <c r="H896" s="44" t="s">
        <v>1642</v>
      </c>
      <c r="I896" s="135">
        <v>204099</v>
      </c>
    </row>
    <row r="897" spans="7:9">
      <c r="G897" s="43"/>
      <c r="H897" s="44" t="s">
        <v>1643</v>
      </c>
      <c r="I897" s="135">
        <v>204102</v>
      </c>
    </row>
    <row r="898" spans="7:9">
      <c r="G898" s="43"/>
      <c r="H898" s="44" t="s">
        <v>1644</v>
      </c>
      <c r="I898" s="135">
        <v>204111</v>
      </c>
    </row>
    <row r="899" spans="7:9">
      <c r="G899" s="43"/>
      <c r="H899" s="44" t="s">
        <v>1645</v>
      </c>
      <c r="I899" s="135">
        <v>204129</v>
      </c>
    </row>
    <row r="900" spans="7:9">
      <c r="G900" s="43"/>
      <c r="H900" s="44" t="s">
        <v>1646</v>
      </c>
      <c r="I900" s="135">
        <v>204137</v>
      </c>
    </row>
    <row r="901" spans="7:9">
      <c r="G901" s="43"/>
      <c r="H901" s="44" t="s">
        <v>1647</v>
      </c>
      <c r="I901" s="135">
        <v>204145</v>
      </c>
    </row>
    <row r="902" spans="7:9">
      <c r="G902" s="43"/>
      <c r="H902" s="44" t="s">
        <v>1648</v>
      </c>
      <c r="I902" s="135">
        <v>204153</v>
      </c>
    </row>
    <row r="903" spans="7:9">
      <c r="G903" s="43"/>
      <c r="H903" s="44" t="s">
        <v>1649</v>
      </c>
      <c r="I903" s="135">
        <v>204161</v>
      </c>
    </row>
    <row r="904" spans="7:9">
      <c r="G904" s="43"/>
      <c r="H904" s="44" t="s">
        <v>1650</v>
      </c>
      <c r="I904" s="135">
        <v>204170</v>
      </c>
    </row>
    <row r="905" spans="7:9">
      <c r="G905" s="43"/>
      <c r="H905" s="44" t="s">
        <v>1651</v>
      </c>
      <c r="I905" s="135">
        <v>204226</v>
      </c>
    </row>
    <row r="906" spans="7:9">
      <c r="G906" s="43"/>
      <c r="H906" s="44" t="s">
        <v>1652</v>
      </c>
      <c r="I906" s="135">
        <v>204234</v>
      </c>
    </row>
    <row r="907" spans="7:9">
      <c r="G907" s="43"/>
      <c r="H907" s="44" t="s">
        <v>1653</v>
      </c>
      <c r="I907" s="135">
        <v>204251</v>
      </c>
    </row>
    <row r="908" spans="7:9">
      <c r="G908" s="43"/>
      <c r="H908" s="44" t="s">
        <v>1654</v>
      </c>
      <c r="I908" s="135">
        <v>204293</v>
      </c>
    </row>
    <row r="909" spans="7:9">
      <c r="G909" s="43"/>
      <c r="H909" s="44" t="s">
        <v>1655</v>
      </c>
      <c r="I909" s="135">
        <v>204307</v>
      </c>
    </row>
    <row r="910" spans="7:9">
      <c r="G910" s="43"/>
      <c r="H910" s="44" t="s">
        <v>1656</v>
      </c>
      <c r="I910" s="135">
        <v>204323</v>
      </c>
    </row>
    <row r="911" spans="7:9">
      <c r="G911" s="43"/>
      <c r="H911" s="44" t="s">
        <v>1657</v>
      </c>
      <c r="I911" s="135">
        <v>204463</v>
      </c>
    </row>
    <row r="912" spans="7:9">
      <c r="G912" s="43"/>
      <c r="H912" s="44" t="s">
        <v>1658</v>
      </c>
      <c r="I912" s="135">
        <v>204480</v>
      </c>
    </row>
    <row r="913" spans="7:9">
      <c r="G913" s="43"/>
      <c r="H913" s="44" t="s">
        <v>1659</v>
      </c>
      <c r="I913" s="135">
        <v>204501</v>
      </c>
    </row>
    <row r="914" spans="7:9">
      <c r="G914" s="43"/>
      <c r="H914" s="44" t="s">
        <v>1660</v>
      </c>
      <c r="I914" s="135">
        <v>204510</v>
      </c>
    </row>
    <row r="915" spans="7:9">
      <c r="G915" s="43"/>
      <c r="H915" s="44" t="s">
        <v>1661</v>
      </c>
      <c r="I915" s="135">
        <v>204528</v>
      </c>
    </row>
    <row r="916" spans="7:9">
      <c r="G916" s="43"/>
      <c r="H916" s="44" t="s">
        <v>618</v>
      </c>
      <c r="I916" s="135">
        <v>204811</v>
      </c>
    </row>
    <row r="917" spans="7:9">
      <c r="G917" s="43"/>
      <c r="H917" s="44" t="s">
        <v>1662</v>
      </c>
      <c r="I917" s="135">
        <v>204820</v>
      </c>
    </row>
    <row r="918" spans="7:9">
      <c r="G918" s="43"/>
      <c r="H918" s="44" t="s">
        <v>1663</v>
      </c>
      <c r="I918" s="135">
        <v>204854</v>
      </c>
    </row>
    <row r="919" spans="7:9">
      <c r="G919" s="43"/>
      <c r="H919" s="44" t="s">
        <v>1664</v>
      </c>
      <c r="I919" s="135">
        <v>204862</v>
      </c>
    </row>
    <row r="920" spans="7:9">
      <c r="G920" s="43"/>
      <c r="H920" s="44" t="s">
        <v>1665</v>
      </c>
      <c r="I920" s="135">
        <v>205214</v>
      </c>
    </row>
    <row r="921" spans="7:9">
      <c r="G921" s="43"/>
      <c r="H921" s="44" t="s">
        <v>1666</v>
      </c>
      <c r="I921" s="135">
        <v>205419</v>
      </c>
    </row>
    <row r="922" spans="7:9">
      <c r="G922" s="43"/>
      <c r="H922" s="44" t="s">
        <v>1273</v>
      </c>
      <c r="I922" s="135">
        <v>205435</v>
      </c>
    </row>
    <row r="923" spans="7:9">
      <c r="G923" s="43"/>
      <c r="H923" s="44" t="s">
        <v>1667</v>
      </c>
      <c r="I923" s="135">
        <v>205613</v>
      </c>
    </row>
    <row r="924" spans="7:9">
      <c r="G924" s="43"/>
      <c r="H924" s="44" t="s">
        <v>1668</v>
      </c>
      <c r="I924" s="135">
        <v>205621</v>
      </c>
    </row>
    <row r="925" spans="7:9">
      <c r="G925" s="43"/>
      <c r="H925" s="44" t="s">
        <v>1669</v>
      </c>
      <c r="I925" s="135">
        <v>205630</v>
      </c>
    </row>
    <row r="926" spans="7:9">
      <c r="G926" s="43"/>
      <c r="H926" s="44" t="s">
        <v>1670</v>
      </c>
      <c r="I926" s="135">
        <v>205834</v>
      </c>
    </row>
    <row r="927" spans="7:9">
      <c r="G927" s="43"/>
      <c r="H927" s="44" t="s">
        <v>1671</v>
      </c>
      <c r="I927" s="135">
        <v>205885</v>
      </c>
    </row>
    <row r="928" spans="7:9">
      <c r="G928" s="43"/>
      <c r="H928" s="44" t="s">
        <v>1672</v>
      </c>
      <c r="I928" s="135">
        <v>205907</v>
      </c>
    </row>
    <row r="929" spans="7:9">
      <c r="G929" s="43"/>
      <c r="H929" s="44" t="s">
        <v>1673</v>
      </c>
      <c r="I929" s="135">
        <v>206024</v>
      </c>
    </row>
    <row r="930" spans="7:9">
      <c r="G930" s="40" t="s">
        <v>217</v>
      </c>
      <c r="H930" s="39"/>
      <c r="I930" s="134">
        <v>210005</v>
      </c>
    </row>
    <row r="931" spans="7:9">
      <c r="G931" s="43"/>
      <c r="H931" s="44" t="s">
        <v>1674</v>
      </c>
      <c r="I931" s="135">
        <v>212016</v>
      </c>
    </row>
    <row r="932" spans="7:9">
      <c r="G932" s="43"/>
      <c r="H932" s="44" t="s">
        <v>1675</v>
      </c>
      <c r="I932" s="135">
        <v>212024</v>
      </c>
    </row>
    <row r="933" spans="7:9">
      <c r="G933" s="43"/>
      <c r="H933" s="44" t="s">
        <v>1676</v>
      </c>
      <c r="I933" s="135">
        <v>212032</v>
      </c>
    </row>
    <row r="934" spans="7:9">
      <c r="G934" s="43"/>
      <c r="H934" s="44" t="s">
        <v>1677</v>
      </c>
      <c r="I934" s="135">
        <v>212041</v>
      </c>
    </row>
    <row r="935" spans="7:9">
      <c r="G935" s="43"/>
      <c r="H935" s="44" t="s">
        <v>1678</v>
      </c>
      <c r="I935" s="135">
        <v>212059</v>
      </c>
    </row>
    <row r="936" spans="7:9">
      <c r="G936" s="43"/>
      <c r="H936" s="44" t="s">
        <v>1679</v>
      </c>
      <c r="I936" s="135">
        <v>212067</v>
      </c>
    </row>
    <row r="937" spans="7:9">
      <c r="G937" s="43"/>
      <c r="H937" s="44" t="s">
        <v>1680</v>
      </c>
      <c r="I937" s="135">
        <v>212075</v>
      </c>
    </row>
    <row r="938" spans="7:9">
      <c r="G938" s="43"/>
      <c r="H938" s="44" t="s">
        <v>1681</v>
      </c>
      <c r="I938" s="135">
        <v>212083</v>
      </c>
    </row>
    <row r="939" spans="7:9">
      <c r="G939" s="43"/>
      <c r="H939" s="44" t="s">
        <v>1682</v>
      </c>
      <c r="I939" s="135">
        <v>212091</v>
      </c>
    </row>
    <row r="940" spans="7:9">
      <c r="G940" s="43"/>
      <c r="H940" s="44" t="s">
        <v>1683</v>
      </c>
      <c r="I940" s="135">
        <v>212105</v>
      </c>
    </row>
    <row r="941" spans="7:9">
      <c r="G941" s="43"/>
      <c r="H941" s="44" t="s">
        <v>1684</v>
      </c>
      <c r="I941" s="135">
        <v>212113</v>
      </c>
    </row>
    <row r="942" spans="7:9">
      <c r="G942" s="43"/>
      <c r="H942" s="44" t="s">
        <v>1685</v>
      </c>
      <c r="I942" s="135">
        <v>212121</v>
      </c>
    </row>
    <row r="943" spans="7:9">
      <c r="G943" s="43"/>
      <c r="H943" s="44" t="s">
        <v>1686</v>
      </c>
      <c r="I943" s="135">
        <v>212130</v>
      </c>
    </row>
    <row r="944" spans="7:9">
      <c r="G944" s="43"/>
      <c r="H944" s="44" t="s">
        <v>1687</v>
      </c>
      <c r="I944" s="135">
        <v>212148</v>
      </c>
    </row>
    <row r="945" spans="7:9">
      <c r="G945" s="43"/>
      <c r="H945" s="44" t="s">
        <v>1688</v>
      </c>
      <c r="I945" s="135">
        <v>212156</v>
      </c>
    </row>
    <row r="946" spans="7:9">
      <c r="G946" s="43"/>
      <c r="H946" s="44" t="s">
        <v>1689</v>
      </c>
      <c r="I946" s="135">
        <v>212164</v>
      </c>
    </row>
    <row r="947" spans="7:9">
      <c r="G947" s="43"/>
      <c r="H947" s="44" t="s">
        <v>1690</v>
      </c>
      <c r="I947" s="135">
        <v>212172</v>
      </c>
    </row>
    <row r="948" spans="7:9">
      <c r="G948" s="43"/>
      <c r="H948" s="44" t="s">
        <v>1691</v>
      </c>
      <c r="I948" s="135">
        <v>212181</v>
      </c>
    </row>
    <row r="949" spans="7:9">
      <c r="G949" s="43"/>
      <c r="H949" s="44" t="s">
        <v>1692</v>
      </c>
      <c r="I949" s="135">
        <v>212199</v>
      </c>
    </row>
    <row r="950" spans="7:9">
      <c r="G950" s="43"/>
      <c r="H950" s="44" t="s">
        <v>1693</v>
      </c>
      <c r="I950" s="135">
        <v>212202</v>
      </c>
    </row>
    <row r="951" spans="7:9">
      <c r="G951" s="43"/>
      <c r="H951" s="44" t="s">
        <v>1694</v>
      </c>
      <c r="I951" s="135">
        <v>212211</v>
      </c>
    </row>
    <row r="952" spans="7:9">
      <c r="G952" s="43"/>
      <c r="H952" s="44" t="s">
        <v>1695</v>
      </c>
      <c r="I952" s="135">
        <v>213021</v>
      </c>
    </row>
    <row r="953" spans="7:9">
      <c r="G953" s="43"/>
      <c r="H953" s="44" t="s">
        <v>1696</v>
      </c>
      <c r="I953" s="135">
        <v>213039</v>
      </c>
    </row>
    <row r="954" spans="7:9">
      <c r="G954" s="43"/>
      <c r="H954" s="44" t="s">
        <v>1697</v>
      </c>
      <c r="I954" s="135">
        <v>213411</v>
      </c>
    </row>
    <row r="955" spans="7:9">
      <c r="G955" s="43"/>
      <c r="H955" s="44" t="s">
        <v>1698</v>
      </c>
      <c r="I955" s="135">
        <v>213616</v>
      </c>
    </row>
    <row r="956" spans="7:9">
      <c r="G956" s="43"/>
      <c r="H956" s="44" t="s">
        <v>1699</v>
      </c>
      <c r="I956" s="135">
        <v>213624</v>
      </c>
    </row>
    <row r="957" spans="7:9">
      <c r="G957" s="43"/>
      <c r="H957" s="44" t="s">
        <v>1700</v>
      </c>
      <c r="I957" s="135">
        <v>213811</v>
      </c>
    </row>
    <row r="958" spans="7:9">
      <c r="G958" s="43"/>
      <c r="H958" s="44" t="s">
        <v>1701</v>
      </c>
      <c r="I958" s="135">
        <v>213829</v>
      </c>
    </row>
    <row r="959" spans="7:9">
      <c r="G959" s="43"/>
      <c r="H959" s="44" t="s">
        <v>1702</v>
      </c>
      <c r="I959" s="135">
        <v>213837</v>
      </c>
    </row>
    <row r="960" spans="7:9">
      <c r="G960" s="43"/>
      <c r="H960" s="44" t="s">
        <v>1703</v>
      </c>
      <c r="I960" s="135">
        <v>214019</v>
      </c>
    </row>
    <row r="961" spans="7:9">
      <c r="G961" s="43"/>
      <c r="H961" s="44" t="s">
        <v>1704</v>
      </c>
      <c r="I961" s="135">
        <v>214035</v>
      </c>
    </row>
    <row r="962" spans="7:9">
      <c r="G962" s="43"/>
      <c r="H962" s="44" t="s">
        <v>618</v>
      </c>
      <c r="I962" s="135">
        <v>214043</v>
      </c>
    </row>
    <row r="963" spans="7:9">
      <c r="G963" s="43"/>
      <c r="H963" s="44" t="s">
        <v>1705</v>
      </c>
      <c r="I963" s="135">
        <v>214213</v>
      </c>
    </row>
    <row r="964" spans="7:9">
      <c r="G964" s="43"/>
      <c r="H964" s="44" t="s">
        <v>1706</v>
      </c>
      <c r="I964" s="135">
        <v>215015</v>
      </c>
    </row>
    <row r="965" spans="7:9">
      <c r="G965" s="43"/>
      <c r="H965" s="44" t="s">
        <v>1707</v>
      </c>
      <c r="I965" s="135">
        <v>215023</v>
      </c>
    </row>
    <row r="966" spans="7:9">
      <c r="G966" s="43"/>
      <c r="H966" s="44" t="s">
        <v>1708</v>
      </c>
      <c r="I966" s="135">
        <v>215031</v>
      </c>
    </row>
    <row r="967" spans="7:9">
      <c r="G967" s="43"/>
      <c r="H967" s="44" t="s">
        <v>1709</v>
      </c>
      <c r="I967" s="135">
        <v>215040</v>
      </c>
    </row>
    <row r="968" spans="7:9">
      <c r="G968" s="43"/>
      <c r="H968" s="44" t="s">
        <v>1710</v>
      </c>
      <c r="I968" s="135">
        <v>215058</v>
      </c>
    </row>
    <row r="969" spans="7:9">
      <c r="G969" s="43"/>
      <c r="H969" s="44" t="s">
        <v>1711</v>
      </c>
      <c r="I969" s="135">
        <v>215066</v>
      </c>
    </row>
    <row r="970" spans="7:9">
      <c r="G970" s="43"/>
      <c r="H970" s="44" t="s">
        <v>1712</v>
      </c>
      <c r="I970" s="135">
        <v>215074</v>
      </c>
    </row>
    <row r="971" spans="7:9">
      <c r="G971" s="43"/>
      <c r="H971" s="44" t="s">
        <v>1713</v>
      </c>
      <c r="I971" s="135">
        <v>215210</v>
      </c>
    </row>
    <row r="972" spans="7:9">
      <c r="G972" s="43"/>
      <c r="H972" s="44" t="s">
        <v>1714</v>
      </c>
      <c r="I972" s="135">
        <v>216046</v>
      </c>
    </row>
    <row r="973" spans="7:9">
      <c r="G973" s="40" t="s">
        <v>222</v>
      </c>
      <c r="H973" s="39"/>
      <c r="I973" s="134">
        <v>220001</v>
      </c>
    </row>
    <row r="974" spans="7:9">
      <c r="G974" s="43"/>
      <c r="H974" s="44" t="s">
        <v>1715</v>
      </c>
      <c r="I974" s="135">
        <v>221007</v>
      </c>
    </row>
    <row r="975" spans="7:9">
      <c r="G975" s="43"/>
      <c r="H975" s="44" t="s">
        <v>1716</v>
      </c>
      <c r="I975" s="135">
        <v>221309</v>
      </c>
    </row>
    <row r="976" spans="7:9">
      <c r="G976" s="43"/>
      <c r="H976" s="44" t="s">
        <v>1717</v>
      </c>
      <c r="I976" s="135">
        <v>222038</v>
      </c>
    </row>
    <row r="977" spans="7:9">
      <c r="G977" s="43"/>
      <c r="H977" s="44" t="s">
        <v>1718</v>
      </c>
      <c r="I977" s="135">
        <v>222054</v>
      </c>
    </row>
    <row r="978" spans="7:9">
      <c r="G978" s="43"/>
      <c r="H978" s="44" t="s">
        <v>1719</v>
      </c>
      <c r="I978" s="135">
        <v>222062</v>
      </c>
    </row>
    <row r="979" spans="7:9">
      <c r="G979" s="43"/>
      <c r="H979" s="44" t="s">
        <v>1720</v>
      </c>
      <c r="I979" s="135">
        <v>222071</v>
      </c>
    </row>
    <row r="980" spans="7:9">
      <c r="G980" s="43"/>
      <c r="H980" s="44" t="s">
        <v>1721</v>
      </c>
      <c r="I980" s="135">
        <v>222089</v>
      </c>
    </row>
    <row r="981" spans="7:9">
      <c r="G981" s="43"/>
      <c r="H981" s="44" t="s">
        <v>1722</v>
      </c>
      <c r="I981" s="135">
        <v>222097</v>
      </c>
    </row>
    <row r="982" spans="7:9">
      <c r="G982" s="43"/>
      <c r="H982" s="44" t="s">
        <v>1723</v>
      </c>
      <c r="I982" s="135">
        <v>222101</v>
      </c>
    </row>
    <row r="983" spans="7:9">
      <c r="G983" s="43"/>
      <c r="H983" s="44" t="s">
        <v>1724</v>
      </c>
      <c r="I983" s="135">
        <v>222119</v>
      </c>
    </row>
    <row r="984" spans="7:9">
      <c r="G984" s="43"/>
      <c r="H984" s="44" t="s">
        <v>1725</v>
      </c>
      <c r="I984" s="135">
        <v>222127</v>
      </c>
    </row>
    <row r="985" spans="7:9">
      <c r="G985" s="43"/>
      <c r="H985" s="44" t="s">
        <v>1726</v>
      </c>
      <c r="I985" s="135">
        <v>222135</v>
      </c>
    </row>
    <row r="986" spans="7:9">
      <c r="G986" s="43"/>
      <c r="H986" s="44" t="s">
        <v>1727</v>
      </c>
      <c r="I986" s="135">
        <v>222143</v>
      </c>
    </row>
    <row r="987" spans="7:9">
      <c r="G987" s="43"/>
      <c r="H987" s="44" t="s">
        <v>1728</v>
      </c>
      <c r="I987" s="135">
        <v>222151</v>
      </c>
    </row>
    <row r="988" spans="7:9">
      <c r="G988" s="43"/>
      <c r="H988" s="44" t="s">
        <v>1729</v>
      </c>
      <c r="I988" s="135">
        <v>222160</v>
      </c>
    </row>
    <row r="989" spans="7:9">
      <c r="G989" s="43"/>
      <c r="H989" s="44" t="s">
        <v>1730</v>
      </c>
      <c r="I989" s="135">
        <v>222194</v>
      </c>
    </row>
    <row r="990" spans="7:9">
      <c r="G990" s="43"/>
      <c r="H990" s="44" t="s">
        <v>1731</v>
      </c>
      <c r="I990" s="135">
        <v>222208</v>
      </c>
    </row>
    <row r="991" spans="7:9">
      <c r="G991" s="43"/>
      <c r="H991" s="44" t="s">
        <v>1732</v>
      </c>
      <c r="I991" s="135">
        <v>222216</v>
      </c>
    </row>
    <row r="992" spans="7:9">
      <c r="G992" s="43"/>
      <c r="H992" s="44" t="s">
        <v>1733</v>
      </c>
      <c r="I992" s="135">
        <v>222224</v>
      </c>
    </row>
    <row r="993" spans="7:9">
      <c r="G993" s="43"/>
      <c r="H993" s="44" t="s">
        <v>1734</v>
      </c>
      <c r="I993" s="135">
        <v>222232</v>
      </c>
    </row>
    <row r="994" spans="7:9">
      <c r="G994" s="43"/>
      <c r="H994" s="44" t="s">
        <v>1735</v>
      </c>
      <c r="I994" s="135">
        <v>222241</v>
      </c>
    </row>
    <row r="995" spans="7:9">
      <c r="G995" s="43"/>
      <c r="H995" s="44" t="s">
        <v>1736</v>
      </c>
      <c r="I995" s="135">
        <v>222259</v>
      </c>
    </row>
    <row r="996" spans="7:9">
      <c r="G996" s="43"/>
      <c r="H996" s="44" t="s">
        <v>1737</v>
      </c>
      <c r="I996" s="135">
        <v>222267</v>
      </c>
    </row>
    <row r="997" spans="7:9">
      <c r="G997" s="43"/>
      <c r="H997" s="44" t="s">
        <v>1738</v>
      </c>
      <c r="I997" s="135">
        <v>223018</v>
      </c>
    </row>
    <row r="998" spans="7:9">
      <c r="G998" s="43"/>
      <c r="H998" s="44" t="s">
        <v>1739</v>
      </c>
      <c r="I998" s="135">
        <v>223026</v>
      </c>
    </row>
    <row r="999" spans="7:9">
      <c r="G999" s="43"/>
      <c r="H999" s="44" t="s">
        <v>1740</v>
      </c>
      <c r="I999" s="135">
        <v>223042</v>
      </c>
    </row>
    <row r="1000" spans="7:9">
      <c r="G1000" s="43"/>
      <c r="H1000" s="44" t="s">
        <v>1741</v>
      </c>
      <c r="I1000" s="135">
        <v>223051</v>
      </c>
    </row>
    <row r="1001" spans="7:9">
      <c r="G1001" s="43"/>
      <c r="H1001" s="44" t="s">
        <v>1742</v>
      </c>
      <c r="I1001" s="135">
        <v>223069</v>
      </c>
    </row>
    <row r="1002" spans="7:9">
      <c r="G1002" s="43"/>
      <c r="H1002" s="44" t="s">
        <v>1743</v>
      </c>
      <c r="I1002" s="135">
        <v>223255</v>
      </c>
    </row>
    <row r="1003" spans="7:9">
      <c r="G1003" s="43"/>
      <c r="H1003" s="44" t="s">
        <v>604</v>
      </c>
      <c r="I1003" s="135">
        <v>223417</v>
      </c>
    </row>
    <row r="1004" spans="7:9">
      <c r="G1004" s="43"/>
      <c r="H1004" s="44" t="s">
        <v>1744</v>
      </c>
      <c r="I1004" s="135">
        <v>223425</v>
      </c>
    </row>
    <row r="1005" spans="7:9">
      <c r="G1005" s="43"/>
      <c r="H1005" s="44" t="s">
        <v>1745</v>
      </c>
      <c r="I1005" s="135">
        <v>223441</v>
      </c>
    </row>
    <row r="1006" spans="7:9">
      <c r="G1006" s="43"/>
      <c r="H1006" s="44" t="s">
        <v>1746</v>
      </c>
      <c r="I1006" s="135">
        <v>224243</v>
      </c>
    </row>
    <row r="1007" spans="7:9">
      <c r="G1007" s="43"/>
      <c r="H1007" s="44" t="s">
        <v>1747</v>
      </c>
      <c r="I1007" s="135">
        <v>224294</v>
      </c>
    </row>
    <row r="1008" spans="7:9">
      <c r="G1008" s="43"/>
      <c r="H1008" s="44" t="s">
        <v>291</v>
      </c>
      <c r="I1008" s="135">
        <v>224618</v>
      </c>
    </row>
    <row r="1009" spans="7:9">
      <c r="G1009" s="40" t="s">
        <v>227</v>
      </c>
      <c r="H1009" s="39"/>
      <c r="I1009" s="134">
        <v>230006</v>
      </c>
    </row>
    <row r="1010" spans="7:9">
      <c r="G1010" s="43"/>
      <c r="H1010" s="44" t="s">
        <v>1748</v>
      </c>
      <c r="I1010" s="135">
        <v>231002</v>
      </c>
    </row>
    <row r="1011" spans="7:9">
      <c r="G1011" s="43"/>
      <c r="H1011" s="44" t="s">
        <v>1749</v>
      </c>
      <c r="I1011" s="135">
        <v>232017</v>
      </c>
    </row>
    <row r="1012" spans="7:9">
      <c r="G1012" s="43"/>
      <c r="H1012" s="44" t="s">
        <v>1750</v>
      </c>
      <c r="I1012" s="135">
        <v>232025</v>
      </c>
    </row>
    <row r="1013" spans="7:9">
      <c r="G1013" s="43"/>
      <c r="H1013" s="44" t="s">
        <v>1751</v>
      </c>
      <c r="I1013" s="135">
        <v>232033</v>
      </c>
    </row>
    <row r="1014" spans="7:9">
      <c r="G1014" s="43"/>
      <c r="H1014" s="44" t="s">
        <v>1752</v>
      </c>
      <c r="I1014" s="135">
        <v>232041</v>
      </c>
    </row>
    <row r="1015" spans="7:9">
      <c r="G1015" s="43"/>
      <c r="H1015" s="44" t="s">
        <v>1753</v>
      </c>
      <c r="I1015" s="135">
        <v>232050</v>
      </c>
    </row>
    <row r="1016" spans="7:9">
      <c r="G1016" s="43"/>
      <c r="H1016" s="44" t="s">
        <v>1754</v>
      </c>
      <c r="I1016" s="135">
        <v>232068</v>
      </c>
    </row>
    <row r="1017" spans="7:9">
      <c r="G1017" s="43"/>
      <c r="H1017" s="44" t="s">
        <v>1755</v>
      </c>
      <c r="I1017" s="135">
        <v>232076</v>
      </c>
    </row>
    <row r="1018" spans="7:9">
      <c r="G1018" s="43"/>
      <c r="H1018" s="44" t="s">
        <v>1756</v>
      </c>
      <c r="I1018" s="135">
        <v>232084</v>
      </c>
    </row>
    <row r="1019" spans="7:9">
      <c r="G1019" s="43"/>
      <c r="H1019" s="44" t="s">
        <v>1757</v>
      </c>
      <c r="I1019" s="135">
        <v>232092</v>
      </c>
    </row>
    <row r="1020" spans="7:9">
      <c r="G1020" s="43"/>
      <c r="H1020" s="44" t="s">
        <v>1758</v>
      </c>
      <c r="I1020" s="135">
        <v>232106</v>
      </c>
    </row>
    <row r="1021" spans="7:9">
      <c r="G1021" s="43"/>
      <c r="H1021" s="44" t="s">
        <v>1759</v>
      </c>
      <c r="I1021" s="135">
        <v>232114</v>
      </c>
    </row>
    <row r="1022" spans="7:9">
      <c r="G1022" s="43"/>
      <c r="H1022" s="44" t="s">
        <v>1760</v>
      </c>
      <c r="I1022" s="135">
        <v>232122</v>
      </c>
    </row>
    <row r="1023" spans="7:9">
      <c r="G1023" s="43"/>
      <c r="H1023" s="44" t="s">
        <v>1761</v>
      </c>
      <c r="I1023" s="135">
        <v>232131</v>
      </c>
    </row>
    <row r="1024" spans="7:9">
      <c r="G1024" s="43"/>
      <c r="H1024" s="44" t="s">
        <v>1762</v>
      </c>
      <c r="I1024" s="135">
        <v>232149</v>
      </c>
    </row>
    <row r="1025" spans="7:9">
      <c r="G1025" s="43"/>
      <c r="H1025" s="44" t="s">
        <v>1763</v>
      </c>
      <c r="I1025" s="135">
        <v>232157</v>
      </c>
    </row>
    <row r="1026" spans="7:9">
      <c r="G1026" s="43"/>
      <c r="H1026" s="44" t="s">
        <v>1764</v>
      </c>
      <c r="I1026" s="135">
        <v>232165</v>
      </c>
    </row>
    <row r="1027" spans="7:9">
      <c r="G1027" s="43"/>
      <c r="H1027" s="44" t="s">
        <v>1765</v>
      </c>
      <c r="I1027" s="135">
        <v>232173</v>
      </c>
    </row>
    <row r="1028" spans="7:9">
      <c r="G1028" s="43"/>
      <c r="H1028" s="44" t="s">
        <v>1766</v>
      </c>
      <c r="I1028" s="135">
        <v>232190</v>
      </c>
    </row>
    <row r="1029" spans="7:9">
      <c r="G1029" s="43"/>
      <c r="H1029" s="44" t="s">
        <v>1767</v>
      </c>
      <c r="I1029" s="135">
        <v>232203</v>
      </c>
    </row>
    <row r="1030" spans="7:9">
      <c r="G1030" s="43"/>
      <c r="H1030" s="44" t="s">
        <v>1768</v>
      </c>
      <c r="I1030" s="135">
        <v>232211</v>
      </c>
    </row>
    <row r="1031" spans="7:9">
      <c r="G1031" s="43"/>
      <c r="H1031" s="44" t="s">
        <v>1769</v>
      </c>
      <c r="I1031" s="135">
        <v>232220</v>
      </c>
    </row>
    <row r="1032" spans="7:9">
      <c r="G1032" s="43"/>
      <c r="H1032" s="44" t="s">
        <v>1770</v>
      </c>
      <c r="I1032" s="135">
        <v>232238</v>
      </c>
    </row>
    <row r="1033" spans="7:9">
      <c r="G1033" s="43"/>
      <c r="H1033" s="44" t="s">
        <v>1771</v>
      </c>
      <c r="I1033" s="135">
        <v>232246</v>
      </c>
    </row>
    <row r="1034" spans="7:9">
      <c r="G1034" s="43"/>
      <c r="H1034" s="44" t="s">
        <v>1772</v>
      </c>
      <c r="I1034" s="135">
        <v>232254</v>
      </c>
    </row>
    <row r="1035" spans="7:9">
      <c r="G1035" s="43"/>
      <c r="H1035" s="44" t="s">
        <v>1773</v>
      </c>
      <c r="I1035" s="135">
        <v>232262</v>
      </c>
    </row>
    <row r="1036" spans="7:9">
      <c r="G1036" s="43"/>
      <c r="H1036" s="44" t="s">
        <v>1774</v>
      </c>
      <c r="I1036" s="135">
        <v>232271</v>
      </c>
    </row>
    <row r="1037" spans="7:9">
      <c r="G1037" s="43"/>
      <c r="H1037" s="44" t="s">
        <v>1775</v>
      </c>
      <c r="I1037" s="135">
        <v>232289</v>
      </c>
    </row>
    <row r="1038" spans="7:9">
      <c r="G1038" s="43"/>
      <c r="H1038" s="44" t="s">
        <v>1776</v>
      </c>
      <c r="I1038" s="135">
        <v>232297</v>
      </c>
    </row>
    <row r="1039" spans="7:9">
      <c r="G1039" s="43"/>
      <c r="H1039" s="44" t="s">
        <v>1777</v>
      </c>
      <c r="I1039" s="135">
        <v>232301</v>
      </c>
    </row>
    <row r="1040" spans="7:9">
      <c r="G1040" s="43"/>
      <c r="H1040" s="44" t="s">
        <v>1778</v>
      </c>
      <c r="I1040" s="135">
        <v>232319</v>
      </c>
    </row>
    <row r="1041" spans="7:9">
      <c r="G1041" s="43"/>
      <c r="H1041" s="44" t="s">
        <v>1779</v>
      </c>
      <c r="I1041" s="135">
        <v>232327</v>
      </c>
    </row>
    <row r="1042" spans="7:9">
      <c r="G1042" s="43"/>
      <c r="H1042" s="44" t="s">
        <v>1780</v>
      </c>
      <c r="I1042" s="135">
        <v>232335</v>
      </c>
    </row>
    <row r="1043" spans="7:9">
      <c r="G1043" s="43"/>
      <c r="H1043" s="44" t="s">
        <v>1781</v>
      </c>
      <c r="I1043" s="135">
        <v>232343</v>
      </c>
    </row>
    <row r="1044" spans="7:9">
      <c r="G1044" s="43"/>
      <c r="H1044" s="44" t="s">
        <v>1782</v>
      </c>
      <c r="I1044" s="135">
        <v>232351</v>
      </c>
    </row>
    <row r="1045" spans="7:9">
      <c r="G1045" s="43"/>
      <c r="H1045" s="44" t="s">
        <v>1783</v>
      </c>
      <c r="I1045" s="135">
        <v>232360</v>
      </c>
    </row>
    <row r="1046" spans="7:9">
      <c r="G1046" s="43"/>
      <c r="H1046" s="44" t="s">
        <v>1784</v>
      </c>
      <c r="I1046" s="135">
        <v>232378</v>
      </c>
    </row>
    <row r="1047" spans="7:9">
      <c r="G1047" s="43"/>
      <c r="H1047" s="44" t="s">
        <v>1785</v>
      </c>
      <c r="I1047" s="135">
        <v>232386</v>
      </c>
    </row>
    <row r="1048" spans="7:9">
      <c r="G1048" s="43"/>
      <c r="H1048" s="44" t="s">
        <v>1786</v>
      </c>
      <c r="I1048" s="135">
        <v>233021</v>
      </c>
    </row>
    <row r="1049" spans="7:9">
      <c r="G1049" s="43"/>
      <c r="H1049" s="44" t="s">
        <v>1787</v>
      </c>
      <c r="I1049" s="135">
        <v>233421</v>
      </c>
    </row>
    <row r="1050" spans="7:9">
      <c r="G1050" s="43"/>
      <c r="H1050" s="44" t="s">
        <v>1788</v>
      </c>
      <c r="I1050" s="135">
        <v>233617</v>
      </c>
    </row>
    <row r="1051" spans="7:9">
      <c r="G1051" s="43"/>
      <c r="H1051" s="44" t="s">
        <v>1789</v>
      </c>
      <c r="I1051" s="135">
        <v>233625</v>
      </c>
    </row>
    <row r="1052" spans="7:9">
      <c r="G1052" s="43"/>
      <c r="H1052" s="44" t="s">
        <v>1790</v>
      </c>
      <c r="I1052" s="135">
        <v>234249</v>
      </c>
    </row>
    <row r="1053" spans="7:9">
      <c r="G1053" s="43"/>
      <c r="H1053" s="44" t="s">
        <v>1791</v>
      </c>
      <c r="I1053" s="135">
        <v>234257</v>
      </c>
    </row>
    <row r="1054" spans="7:9">
      <c r="G1054" s="43"/>
      <c r="H1054" s="44" t="s">
        <v>1792</v>
      </c>
      <c r="I1054" s="135">
        <v>234273</v>
      </c>
    </row>
    <row r="1055" spans="7:9">
      <c r="G1055" s="43"/>
      <c r="H1055" s="44" t="s">
        <v>1793</v>
      </c>
      <c r="I1055" s="135">
        <v>234419</v>
      </c>
    </row>
    <row r="1056" spans="7:9">
      <c r="G1056" s="43"/>
      <c r="H1056" s="44" t="s">
        <v>1794</v>
      </c>
      <c r="I1056" s="135">
        <v>234427</v>
      </c>
    </row>
    <row r="1057" spans="7:9">
      <c r="G1057" s="43"/>
      <c r="H1057" s="44" t="s">
        <v>1795</v>
      </c>
      <c r="I1057" s="135">
        <v>234451</v>
      </c>
    </row>
    <row r="1058" spans="7:9">
      <c r="G1058" s="43"/>
      <c r="H1058" s="44" t="s">
        <v>1570</v>
      </c>
      <c r="I1058" s="135">
        <v>234460</v>
      </c>
    </row>
    <row r="1059" spans="7:9">
      <c r="G1059" s="43"/>
      <c r="H1059" s="44" t="s">
        <v>1796</v>
      </c>
      <c r="I1059" s="135">
        <v>234478</v>
      </c>
    </row>
    <row r="1060" spans="7:9">
      <c r="G1060" s="43"/>
      <c r="H1060" s="44" t="s">
        <v>1797</v>
      </c>
      <c r="I1060" s="135">
        <v>235016</v>
      </c>
    </row>
    <row r="1061" spans="7:9">
      <c r="G1061" s="43"/>
      <c r="H1061" s="44" t="s">
        <v>1798</v>
      </c>
      <c r="I1061" s="135">
        <v>235610</v>
      </c>
    </row>
    <row r="1062" spans="7:9">
      <c r="G1062" s="43"/>
      <c r="H1062" s="44" t="s">
        <v>1799</v>
      </c>
      <c r="I1062" s="135">
        <v>235628</v>
      </c>
    </row>
    <row r="1063" spans="7:9">
      <c r="G1063" s="43"/>
      <c r="H1063" s="44" t="s">
        <v>1800</v>
      </c>
      <c r="I1063" s="135">
        <v>235636</v>
      </c>
    </row>
    <row r="1064" spans="7:9">
      <c r="G1064" s="40" t="s">
        <v>232</v>
      </c>
      <c r="H1064" s="39"/>
      <c r="I1064" s="134">
        <v>240001</v>
      </c>
    </row>
    <row r="1065" spans="7:9">
      <c r="G1065" s="43"/>
      <c r="H1065" s="44" t="s">
        <v>1801</v>
      </c>
      <c r="I1065" s="135">
        <v>242012</v>
      </c>
    </row>
    <row r="1066" spans="7:9">
      <c r="G1066" s="43"/>
      <c r="H1066" s="44" t="s">
        <v>1802</v>
      </c>
      <c r="I1066" s="135">
        <v>242021</v>
      </c>
    </row>
    <row r="1067" spans="7:9">
      <c r="G1067" s="43"/>
      <c r="H1067" s="44" t="s">
        <v>1803</v>
      </c>
      <c r="I1067" s="135">
        <v>242039</v>
      </c>
    </row>
    <row r="1068" spans="7:9">
      <c r="G1068" s="43"/>
      <c r="H1068" s="44" t="s">
        <v>1804</v>
      </c>
      <c r="I1068" s="135">
        <v>242047</v>
      </c>
    </row>
    <row r="1069" spans="7:9">
      <c r="G1069" s="43"/>
      <c r="H1069" s="44" t="s">
        <v>1805</v>
      </c>
      <c r="I1069" s="135">
        <v>242055</v>
      </c>
    </row>
    <row r="1070" spans="7:9">
      <c r="G1070" s="43"/>
      <c r="H1070" s="44" t="s">
        <v>1806</v>
      </c>
      <c r="I1070" s="135">
        <v>242071</v>
      </c>
    </row>
    <row r="1071" spans="7:9">
      <c r="G1071" s="43"/>
      <c r="H1071" s="44" t="s">
        <v>1807</v>
      </c>
      <c r="I1071" s="135">
        <v>242080</v>
      </c>
    </row>
    <row r="1072" spans="7:9">
      <c r="G1072" s="43"/>
      <c r="H1072" s="44" t="s">
        <v>1808</v>
      </c>
      <c r="I1072" s="135">
        <v>242098</v>
      </c>
    </row>
    <row r="1073" spans="7:9">
      <c r="G1073" s="43"/>
      <c r="H1073" s="44" t="s">
        <v>1809</v>
      </c>
      <c r="I1073" s="135">
        <v>242101</v>
      </c>
    </row>
    <row r="1074" spans="7:9">
      <c r="G1074" s="43"/>
      <c r="H1074" s="44" t="s">
        <v>1810</v>
      </c>
      <c r="I1074" s="135">
        <v>242110</v>
      </c>
    </row>
    <row r="1075" spans="7:9">
      <c r="G1075" s="43"/>
      <c r="H1075" s="44" t="s">
        <v>1811</v>
      </c>
      <c r="I1075" s="135">
        <v>242128</v>
      </c>
    </row>
    <row r="1076" spans="7:9">
      <c r="G1076" s="43"/>
      <c r="H1076" s="44" t="s">
        <v>1812</v>
      </c>
      <c r="I1076" s="135">
        <v>242144</v>
      </c>
    </row>
    <row r="1077" spans="7:9">
      <c r="G1077" s="43"/>
      <c r="H1077" s="44" t="s">
        <v>1813</v>
      </c>
      <c r="I1077" s="135">
        <v>242152</v>
      </c>
    </row>
    <row r="1078" spans="7:9">
      <c r="G1078" s="43"/>
      <c r="H1078" s="44" t="s">
        <v>1814</v>
      </c>
      <c r="I1078" s="135">
        <v>242161</v>
      </c>
    </row>
    <row r="1079" spans="7:9">
      <c r="G1079" s="43"/>
      <c r="H1079" s="44" t="s">
        <v>1815</v>
      </c>
      <c r="I1079" s="135">
        <v>243035</v>
      </c>
    </row>
    <row r="1080" spans="7:9">
      <c r="G1080" s="43"/>
      <c r="H1080" s="44" t="s">
        <v>1816</v>
      </c>
      <c r="I1080" s="135">
        <v>243248</v>
      </c>
    </row>
    <row r="1081" spans="7:9">
      <c r="G1081" s="43"/>
      <c r="H1081" s="44" t="s">
        <v>1817</v>
      </c>
      <c r="I1081" s="135">
        <v>243418</v>
      </c>
    </row>
    <row r="1082" spans="7:9">
      <c r="G1082" s="43"/>
      <c r="H1082" s="44" t="s">
        <v>957</v>
      </c>
      <c r="I1082" s="135">
        <v>243434</v>
      </c>
    </row>
    <row r="1083" spans="7:9">
      <c r="G1083" s="43"/>
      <c r="H1083" s="44" t="s">
        <v>1818</v>
      </c>
      <c r="I1083" s="135">
        <v>243442</v>
      </c>
    </row>
    <row r="1084" spans="7:9">
      <c r="G1084" s="43"/>
      <c r="H1084" s="44" t="s">
        <v>1819</v>
      </c>
      <c r="I1084" s="135">
        <v>244414</v>
      </c>
    </row>
    <row r="1085" spans="7:9">
      <c r="G1085" s="43"/>
      <c r="H1085" s="44" t="s">
        <v>1280</v>
      </c>
      <c r="I1085" s="135">
        <v>244422</v>
      </c>
    </row>
    <row r="1086" spans="7:9">
      <c r="G1086" s="43"/>
      <c r="H1086" s="44" t="s">
        <v>1820</v>
      </c>
      <c r="I1086" s="135">
        <v>244431</v>
      </c>
    </row>
    <row r="1087" spans="7:9">
      <c r="G1087" s="43"/>
      <c r="H1087" s="44" t="s">
        <v>1821</v>
      </c>
      <c r="I1087" s="135">
        <v>244619</v>
      </c>
    </row>
    <row r="1088" spans="7:9">
      <c r="G1088" s="43"/>
      <c r="H1088" s="44" t="s">
        <v>1822</v>
      </c>
      <c r="I1088" s="135">
        <v>244708</v>
      </c>
    </row>
    <row r="1089" spans="7:9">
      <c r="G1089" s="43"/>
      <c r="H1089" s="44" t="s">
        <v>1823</v>
      </c>
      <c r="I1089" s="135">
        <v>244716</v>
      </c>
    </row>
    <row r="1090" spans="7:9">
      <c r="G1090" s="43"/>
      <c r="H1090" s="44" t="s">
        <v>1824</v>
      </c>
      <c r="I1090" s="135">
        <v>244724</v>
      </c>
    </row>
    <row r="1091" spans="7:9">
      <c r="G1091" s="43"/>
      <c r="H1091" s="44" t="s">
        <v>1825</v>
      </c>
      <c r="I1091" s="135">
        <v>245437</v>
      </c>
    </row>
    <row r="1092" spans="7:9">
      <c r="G1092" s="43"/>
      <c r="H1092" s="44" t="s">
        <v>1826</v>
      </c>
      <c r="I1092" s="135">
        <v>245615</v>
      </c>
    </row>
    <row r="1093" spans="7:9">
      <c r="G1093" s="43"/>
      <c r="H1093" s="44" t="s">
        <v>1827</v>
      </c>
      <c r="I1093" s="135">
        <v>245623</v>
      </c>
    </row>
    <row r="1094" spans="7:9">
      <c r="G1094" s="40" t="s">
        <v>240</v>
      </c>
      <c r="H1094" s="39"/>
      <c r="I1094" s="134">
        <v>250007</v>
      </c>
    </row>
    <row r="1095" spans="7:9">
      <c r="G1095" s="43"/>
      <c r="H1095" s="44" t="s">
        <v>1828</v>
      </c>
      <c r="I1095" s="135">
        <v>252018</v>
      </c>
    </row>
    <row r="1096" spans="7:9">
      <c r="G1096" s="43"/>
      <c r="H1096" s="44" t="s">
        <v>1829</v>
      </c>
      <c r="I1096" s="135">
        <v>252026</v>
      </c>
    </row>
    <row r="1097" spans="7:9">
      <c r="G1097" s="43"/>
      <c r="H1097" s="44" t="s">
        <v>1830</v>
      </c>
      <c r="I1097" s="135">
        <v>252034</v>
      </c>
    </row>
    <row r="1098" spans="7:9">
      <c r="G1098" s="43"/>
      <c r="H1098" s="44" t="s">
        <v>1831</v>
      </c>
      <c r="I1098" s="135">
        <v>252042</v>
      </c>
    </row>
    <row r="1099" spans="7:9">
      <c r="G1099" s="43"/>
      <c r="H1099" s="44" t="s">
        <v>1832</v>
      </c>
      <c r="I1099" s="135">
        <v>252069</v>
      </c>
    </row>
    <row r="1100" spans="7:9">
      <c r="G1100" s="43"/>
      <c r="H1100" s="44" t="s">
        <v>1833</v>
      </c>
      <c r="I1100" s="135">
        <v>252077</v>
      </c>
    </row>
    <row r="1101" spans="7:9">
      <c r="G1101" s="43"/>
      <c r="H1101" s="44" t="s">
        <v>1834</v>
      </c>
      <c r="I1101" s="135">
        <v>252085</v>
      </c>
    </row>
    <row r="1102" spans="7:9">
      <c r="G1102" s="43"/>
      <c r="H1102" s="44" t="s">
        <v>1835</v>
      </c>
      <c r="I1102" s="135">
        <v>252093</v>
      </c>
    </row>
    <row r="1103" spans="7:9">
      <c r="G1103" s="43"/>
      <c r="H1103" s="44" t="s">
        <v>1836</v>
      </c>
      <c r="I1103" s="135">
        <v>252107</v>
      </c>
    </row>
    <row r="1104" spans="7:9">
      <c r="G1104" s="43"/>
      <c r="H1104" s="44" t="s">
        <v>1837</v>
      </c>
      <c r="I1104" s="135">
        <v>252115</v>
      </c>
    </row>
    <row r="1105" spans="7:9">
      <c r="G1105" s="43"/>
      <c r="H1105" s="44" t="s">
        <v>1838</v>
      </c>
      <c r="I1105" s="135">
        <v>252123</v>
      </c>
    </row>
    <row r="1106" spans="7:9">
      <c r="G1106" s="43"/>
      <c r="H1106" s="44" t="s">
        <v>1839</v>
      </c>
      <c r="I1106" s="135">
        <v>252131</v>
      </c>
    </row>
    <row r="1107" spans="7:9">
      <c r="G1107" s="43"/>
      <c r="H1107" s="44" t="s">
        <v>1840</v>
      </c>
      <c r="I1107" s="135">
        <v>252140</v>
      </c>
    </row>
    <row r="1108" spans="7:9">
      <c r="G1108" s="43"/>
      <c r="H1108" s="44" t="s">
        <v>1841</v>
      </c>
      <c r="I1108" s="135">
        <v>253839</v>
      </c>
    </row>
    <row r="1109" spans="7:9">
      <c r="G1109" s="43"/>
      <c r="H1109" s="44" t="s">
        <v>1842</v>
      </c>
      <c r="I1109" s="135">
        <v>253847</v>
      </c>
    </row>
    <row r="1110" spans="7:9">
      <c r="G1110" s="43"/>
      <c r="H1110" s="44" t="s">
        <v>1843</v>
      </c>
      <c r="I1110" s="135">
        <v>254258</v>
      </c>
    </row>
    <row r="1111" spans="7:9">
      <c r="G1111" s="43"/>
      <c r="H1111" s="44" t="s">
        <v>1844</v>
      </c>
      <c r="I1111" s="135">
        <v>254410</v>
      </c>
    </row>
    <row r="1112" spans="7:9">
      <c r="G1112" s="43"/>
      <c r="H1112" s="44" t="s">
        <v>1845</v>
      </c>
      <c r="I1112" s="135">
        <v>254428</v>
      </c>
    </row>
    <row r="1113" spans="7:9">
      <c r="G1113" s="43"/>
      <c r="H1113" s="44" t="s">
        <v>1846</v>
      </c>
      <c r="I1113" s="135">
        <v>254436</v>
      </c>
    </row>
    <row r="1114" spans="7:9">
      <c r="G1114" s="40" t="s">
        <v>244</v>
      </c>
      <c r="H1114" s="39"/>
      <c r="I1114" s="134">
        <v>260002</v>
      </c>
    </row>
    <row r="1115" spans="7:9">
      <c r="G1115" s="43"/>
      <c r="H1115" s="44" t="s">
        <v>1847</v>
      </c>
      <c r="I1115" s="135">
        <v>261009</v>
      </c>
    </row>
    <row r="1116" spans="7:9">
      <c r="G1116" s="43"/>
      <c r="H1116" s="44" t="s">
        <v>1848</v>
      </c>
      <c r="I1116" s="135">
        <v>262013</v>
      </c>
    </row>
    <row r="1117" spans="7:9">
      <c r="G1117" s="43"/>
      <c r="H1117" s="44" t="s">
        <v>1849</v>
      </c>
      <c r="I1117" s="135">
        <v>262021</v>
      </c>
    </row>
    <row r="1118" spans="7:9">
      <c r="G1118" s="43"/>
      <c r="H1118" s="44" t="s">
        <v>1850</v>
      </c>
      <c r="I1118" s="135">
        <v>262030</v>
      </c>
    </row>
    <row r="1119" spans="7:9">
      <c r="G1119" s="43"/>
      <c r="H1119" s="44" t="s">
        <v>1851</v>
      </c>
      <c r="I1119" s="135">
        <v>262048</v>
      </c>
    </row>
    <row r="1120" spans="7:9">
      <c r="G1120" s="43"/>
      <c r="H1120" s="44" t="s">
        <v>1852</v>
      </c>
      <c r="I1120" s="135">
        <v>262056</v>
      </c>
    </row>
    <row r="1121" spans="7:9">
      <c r="G1121" s="43"/>
      <c r="H1121" s="44" t="s">
        <v>1853</v>
      </c>
      <c r="I1121" s="135">
        <v>262064</v>
      </c>
    </row>
    <row r="1122" spans="7:9">
      <c r="G1122" s="43"/>
      <c r="H1122" s="44" t="s">
        <v>1854</v>
      </c>
      <c r="I1122" s="135">
        <v>262072</v>
      </c>
    </row>
    <row r="1123" spans="7:9">
      <c r="G1123" s="43"/>
      <c r="H1123" s="44" t="s">
        <v>1855</v>
      </c>
      <c r="I1123" s="135">
        <v>262081</v>
      </c>
    </row>
    <row r="1124" spans="7:9">
      <c r="G1124" s="43"/>
      <c r="H1124" s="44" t="s">
        <v>1856</v>
      </c>
      <c r="I1124" s="135">
        <v>262099</v>
      </c>
    </row>
    <row r="1125" spans="7:9">
      <c r="G1125" s="43"/>
      <c r="H1125" s="44" t="s">
        <v>1857</v>
      </c>
      <c r="I1125" s="135">
        <v>262102</v>
      </c>
    </row>
    <row r="1126" spans="7:9">
      <c r="G1126" s="43"/>
      <c r="H1126" s="44" t="s">
        <v>1858</v>
      </c>
      <c r="I1126" s="135">
        <v>262111</v>
      </c>
    </row>
    <row r="1127" spans="7:9">
      <c r="G1127" s="43"/>
      <c r="H1127" s="44" t="s">
        <v>1859</v>
      </c>
      <c r="I1127" s="135">
        <v>262129</v>
      </c>
    </row>
    <row r="1128" spans="7:9">
      <c r="G1128" s="43"/>
      <c r="H1128" s="44" t="s">
        <v>1860</v>
      </c>
      <c r="I1128" s="135">
        <v>262137</v>
      </c>
    </row>
    <row r="1129" spans="7:9">
      <c r="G1129" s="43"/>
      <c r="H1129" s="44" t="s">
        <v>1861</v>
      </c>
      <c r="I1129" s="135">
        <v>262145</v>
      </c>
    </row>
    <row r="1130" spans="7:9">
      <c r="G1130" s="43"/>
      <c r="H1130" s="44" t="s">
        <v>1862</v>
      </c>
      <c r="I1130" s="135">
        <v>263036</v>
      </c>
    </row>
    <row r="1131" spans="7:9">
      <c r="G1131" s="43"/>
      <c r="H1131" s="44" t="s">
        <v>1863</v>
      </c>
      <c r="I1131" s="135">
        <v>263222</v>
      </c>
    </row>
    <row r="1132" spans="7:9">
      <c r="G1132" s="43"/>
      <c r="H1132" s="44" t="s">
        <v>1864</v>
      </c>
      <c r="I1132" s="135">
        <v>263435</v>
      </c>
    </row>
    <row r="1133" spans="7:9">
      <c r="G1133" s="43"/>
      <c r="H1133" s="44" t="s">
        <v>1865</v>
      </c>
      <c r="I1133" s="135">
        <v>263443</v>
      </c>
    </row>
    <row r="1134" spans="7:9">
      <c r="G1134" s="43"/>
      <c r="H1134" s="44" t="s">
        <v>1866</v>
      </c>
      <c r="I1134" s="135">
        <v>263648</v>
      </c>
    </row>
    <row r="1135" spans="7:9">
      <c r="G1135" s="43"/>
      <c r="H1135" s="44" t="s">
        <v>1867</v>
      </c>
      <c r="I1135" s="135">
        <v>263656</v>
      </c>
    </row>
    <row r="1136" spans="7:9">
      <c r="G1136" s="43"/>
      <c r="H1136" s="44" t="s">
        <v>1868</v>
      </c>
      <c r="I1136" s="135">
        <v>263664</v>
      </c>
    </row>
    <row r="1137" spans="7:9">
      <c r="G1137" s="43"/>
      <c r="H1137" s="44" t="s">
        <v>1869</v>
      </c>
      <c r="I1137" s="135">
        <v>263672</v>
      </c>
    </row>
    <row r="1138" spans="7:9">
      <c r="G1138" s="43"/>
      <c r="H1138" s="44" t="s">
        <v>1870</v>
      </c>
      <c r="I1138" s="135">
        <v>264075</v>
      </c>
    </row>
    <row r="1139" spans="7:9">
      <c r="G1139" s="43"/>
      <c r="H1139" s="44" t="s">
        <v>1871</v>
      </c>
      <c r="I1139" s="135">
        <v>264636</v>
      </c>
    </row>
    <row r="1140" spans="7:9">
      <c r="G1140" s="43"/>
      <c r="H1140" s="44" t="s">
        <v>1872</v>
      </c>
      <c r="I1140" s="135">
        <v>264652</v>
      </c>
    </row>
    <row r="1141" spans="7:9">
      <c r="G1141" s="40" t="s">
        <v>248</v>
      </c>
      <c r="H1141" s="39"/>
      <c r="I1141" s="134">
        <v>270008</v>
      </c>
    </row>
    <row r="1142" spans="7:9">
      <c r="G1142" s="43"/>
      <c r="H1142" s="44" t="s">
        <v>1873</v>
      </c>
      <c r="I1142" s="135">
        <v>271004</v>
      </c>
    </row>
    <row r="1143" spans="7:9">
      <c r="G1143" s="43"/>
      <c r="H1143" s="44" t="s">
        <v>1874</v>
      </c>
      <c r="I1143" s="135">
        <v>271403</v>
      </c>
    </row>
    <row r="1144" spans="7:9">
      <c r="G1144" s="43"/>
      <c r="H1144" s="44" t="s">
        <v>1875</v>
      </c>
      <c r="I1144" s="135">
        <v>272027</v>
      </c>
    </row>
    <row r="1145" spans="7:9">
      <c r="G1145" s="43"/>
      <c r="H1145" s="44" t="s">
        <v>1876</v>
      </c>
      <c r="I1145" s="135">
        <v>272035</v>
      </c>
    </row>
    <row r="1146" spans="7:9">
      <c r="G1146" s="43"/>
      <c r="H1146" s="44" t="s">
        <v>1877</v>
      </c>
      <c r="I1146" s="135">
        <v>272043</v>
      </c>
    </row>
    <row r="1147" spans="7:9">
      <c r="G1147" s="43"/>
      <c r="H1147" s="44" t="s">
        <v>1878</v>
      </c>
      <c r="I1147" s="135">
        <v>272051</v>
      </c>
    </row>
    <row r="1148" spans="7:9">
      <c r="G1148" s="43"/>
      <c r="H1148" s="44" t="s">
        <v>1879</v>
      </c>
      <c r="I1148" s="135">
        <v>272060</v>
      </c>
    </row>
    <row r="1149" spans="7:9">
      <c r="G1149" s="43"/>
      <c r="H1149" s="44" t="s">
        <v>1880</v>
      </c>
      <c r="I1149" s="135">
        <v>272078</v>
      </c>
    </row>
    <row r="1150" spans="7:9">
      <c r="G1150" s="43"/>
      <c r="H1150" s="44" t="s">
        <v>1881</v>
      </c>
      <c r="I1150" s="135">
        <v>272086</v>
      </c>
    </row>
    <row r="1151" spans="7:9">
      <c r="G1151" s="43"/>
      <c r="H1151" s="44" t="s">
        <v>1882</v>
      </c>
      <c r="I1151" s="135">
        <v>272094</v>
      </c>
    </row>
    <row r="1152" spans="7:9">
      <c r="G1152" s="43"/>
      <c r="H1152" s="44" t="s">
        <v>1883</v>
      </c>
      <c r="I1152" s="135">
        <v>272108</v>
      </c>
    </row>
    <row r="1153" spans="7:9">
      <c r="G1153" s="43"/>
      <c r="H1153" s="44" t="s">
        <v>1884</v>
      </c>
      <c r="I1153" s="135">
        <v>272116</v>
      </c>
    </row>
    <row r="1154" spans="7:9">
      <c r="G1154" s="43"/>
      <c r="H1154" s="44" t="s">
        <v>1885</v>
      </c>
      <c r="I1154" s="135">
        <v>272124</v>
      </c>
    </row>
    <row r="1155" spans="7:9">
      <c r="G1155" s="43"/>
      <c r="H1155" s="44" t="s">
        <v>1886</v>
      </c>
      <c r="I1155" s="135">
        <v>272132</v>
      </c>
    </row>
    <row r="1156" spans="7:9">
      <c r="G1156" s="43"/>
      <c r="H1156" s="44" t="s">
        <v>1887</v>
      </c>
      <c r="I1156" s="135">
        <v>272141</v>
      </c>
    </row>
    <row r="1157" spans="7:9">
      <c r="G1157" s="43"/>
      <c r="H1157" s="44" t="s">
        <v>1888</v>
      </c>
      <c r="I1157" s="135">
        <v>272159</v>
      </c>
    </row>
    <row r="1158" spans="7:9">
      <c r="G1158" s="43"/>
      <c r="H1158" s="44" t="s">
        <v>1889</v>
      </c>
      <c r="I1158" s="135">
        <v>272167</v>
      </c>
    </row>
    <row r="1159" spans="7:9">
      <c r="G1159" s="43"/>
      <c r="H1159" s="44" t="s">
        <v>1890</v>
      </c>
      <c r="I1159" s="135">
        <v>272175</v>
      </c>
    </row>
    <row r="1160" spans="7:9">
      <c r="G1160" s="43"/>
      <c r="H1160" s="44" t="s">
        <v>1891</v>
      </c>
      <c r="I1160" s="135">
        <v>272183</v>
      </c>
    </row>
    <row r="1161" spans="7:9">
      <c r="G1161" s="43"/>
      <c r="H1161" s="44" t="s">
        <v>1892</v>
      </c>
      <c r="I1161" s="135">
        <v>272191</v>
      </c>
    </row>
    <row r="1162" spans="7:9">
      <c r="G1162" s="43"/>
      <c r="H1162" s="44" t="s">
        <v>1893</v>
      </c>
      <c r="I1162" s="135">
        <v>272205</v>
      </c>
    </row>
    <row r="1163" spans="7:9">
      <c r="G1163" s="43"/>
      <c r="H1163" s="44" t="s">
        <v>1894</v>
      </c>
      <c r="I1163" s="135">
        <v>272213</v>
      </c>
    </row>
    <row r="1164" spans="7:9">
      <c r="G1164" s="43"/>
      <c r="H1164" s="44" t="s">
        <v>1895</v>
      </c>
      <c r="I1164" s="135">
        <v>272221</v>
      </c>
    </row>
    <row r="1165" spans="7:9">
      <c r="G1165" s="43"/>
      <c r="H1165" s="44" t="s">
        <v>1896</v>
      </c>
      <c r="I1165" s="135">
        <v>272230</v>
      </c>
    </row>
    <row r="1166" spans="7:9">
      <c r="G1166" s="43"/>
      <c r="H1166" s="44" t="s">
        <v>1897</v>
      </c>
      <c r="I1166" s="135">
        <v>272248</v>
      </c>
    </row>
    <row r="1167" spans="7:9">
      <c r="G1167" s="43"/>
      <c r="H1167" s="44" t="s">
        <v>1898</v>
      </c>
      <c r="I1167" s="135">
        <v>272256</v>
      </c>
    </row>
    <row r="1168" spans="7:9">
      <c r="G1168" s="43"/>
      <c r="H1168" s="44" t="s">
        <v>1899</v>
      </c>
      <c r="I1168" s="135">
        <v>272264</v>
      </c>
    </row>
    <row r="1169" spans="7:9">
      <c r="G1169" s="43"/>
      <c r="H1169" s="44" t="s">
        <v>1900</v>
      </c>
      <c r="I1169" s="135">
        <v>272272</v>
      </c>
    </row>
    <row r="1170" spans="7:9">
      <c r="G1170" s="43"/>
      <c r="H1170" s="44" t="s">
        <v>1901</v>
      </c>
      <c r="I1170" s="135">
        <v>272281</v>
      </c>
    </row>
    <row r="1171" spans="7:9">
      <c r="G1171" s="43"/>
      <c r="H1171" s="44" t="s">
        <v>1902</v>
      </c>
      <c r="I1171" s="135">
        <v>272299</v>
      </c>
    </row>
    <row r="1172" spans="7:9">
      <c r="G1172" s="43"/>
      <c r="H1172" s="44" t="s">
        <v>1903</v>
      </c>
      <c r="I1172" s="135">
        <v>272302</v>
      </c>
    </row>
    <row r="1173" spans="7:9">
      <c r="G1173" s="43"/>
      <c r="H1173" s="44" t="s">
        <v>1904</v>
      </c>
      <c r="I1173" s="135">
        <v>272311</v>
      </c>
    </row>
    <row r="1174" spans="7:9">
      <c r="G1174" s="43"/>
      <c r="H1174" s="44" t="s">
        <v>1905</v>
      </c>
      <c r="I1174" s="135">
        <v>272329</v>
      </c>
    </row>
    <row r="1175" spans="7:9">
      <c r="G1175" s="43"/>
      <c r="H1175" s="44" t="s">
        <v>1906</v>
      </c>
      <c r="I1175" s="135">
        <v>273015</v>
      </c>
    </row>
    <row r="1176" spans="7:9">
      <c r="G1176" s="43"/>
      <c r="H1176" s="44" t="s">
        <v>1907</v>
      </c>
      <c r="I1176" s="135">
        <v>273210</v>
      </c>
    </row>
    <row r="1177" spans="7:9">
      <c r="G1177" s="43"/>
      <c r="H1177" s="44" t="s">
        <v>1908</v>
      </c>
      <c r="I1177" s="135">
        <v>273228</v>
      </c>
    </row>
    <row r="1178" spans="7:9">
      <c r="G1178" s="43"/>
      <c r="H1178" s="44" t="s">
        <v>1909</v>
      </c>
      <c r="I1178" s="135">
        <v>273414</v>
      </c>
    </row>
    <row r="1179" spans="7:9">
      <c r="G1179" s="43"/>
      <c r="H1179" s="44" t="s">
        <v>1910</v>
      </c>
      <c r="I1179" s="135">
        <v>273619</v>
      </c>
    </row>
    <row r="1180" spans="7:9">
      <c r="G1180" s="43"/>
      <c r="H1180" s="44" t="s">
        <v>1911</v>
      </c>
      <c r="I1180" s="135">
        <v>273627</v>
      </c>
    </row>
    <row r="1181" spans="7:9">
      <c r="G1181" s="43"/>
      <c r="H1181" s="44" t="s">
        <v>1912</v>
      </c>
      <c r="I1181" s="135">
        <v>273660</v>
      </c>
    </row>
    <row r="1182" spans="7:9">
      <c r="G1182" s="43"/>
      <c r="H1182" s="44" t="s">
        <v>1913</v>
      </c>
      <c r="I1182" s="135">
        <v>273813</v>
      </c>
    </row>
    <row r="1183" spans="7:9">
      <c r="G1183" s="43"/>
      <c r="H1183" s="44" t="s">
        <v>1914</v>
      </c>
      <c r="I1183" s="135">
        <v>273821</v>
      </c>
    </row>
    <row r="1184" spans="7:9">
      <c r="G1184" s="43"/>
      <c r="H1184" s="44" t="s">
        <v>1915</v>
      </c>
      <c r="I1184" s="135">
        <v>273830</v>
      </c>
    </row>
    <row r="1185" spans="7:9">
      <c r="G1185" s="40" t="s">
        <v>252</v>
      </c>
      <c r="H1185" s="39"/>
      <c r="I1185" s="134">
        <v>280003</v>
      </c>
    </row>
    <row r="1186" spans="7:9">
      <c r="G1186" s="43"/>
      <c r="H1186" s="44" t="s">
        <v>1916</v>
      </c>
      <c r="I1186" s="135">
        <v>281000</v>
      </c>
    </row>
    <row r="1187" spans="7:9">
      <c r="G1187" s="43"/>
      <c r="H1187" s="44" t="s">
        <v>1917</v>
      </c>
      <c r="I1187" s="135">
        <v>282014</v>
      </c>
    </row>
    <row r="1188" spans="7:9">
      <c r="G1188" s="43"/>
      <c r="H1188" s="44" t="s">
        <v>1918</v>
      </c>
      <c r="I1188" s="135">
        <v>282022</v>
      </c>
    </row>
    <row r="1189" spans="7:9">
      <c r="G1189" s="43"/>
      <c r="H1189" s="44" t="s">
        <v>1919</v>
      </c>
      <c r="I1189" s="135">
        <v>282031</v>
      </c>
    </row>
    <row r="1190" spans="7:9">
      <c r="G1190" s="43"/>
      <c r="H1190" s="44" t="s">
        <v>1920</v>
      </c>
      <c r="I1190" s="135">
        <v>282049</v>
      </c>
    </row>
    <row r="1191" spans="7:9">
      <c r="G1191" s="43"/>
      <c r="H1191" s="44" t="s">
        <v>1921</v>
      </c>
      <c r="I1191" s="135">
        <v>282057</v>
      </c>
    </row>
    <row r="1192" spans="7:9">
      <c r="G1192" s="43"/>
      <c r="H1192" s="44" t="s">
        <v>1922</v>
      </c>
      <c r="I1192" s="135">
        <v>282065</v>
      </c>
    </row>
    <row r="1193" spans="7:9">
      <c r="G1193" s="43"/>
      <c r="H1193" s="44" t="s">
        <v>1923</v>
      </c>
      <c r="I1193" s="135">
        <v>282073</v>
      </c>
    </row>
    <row r="1194" spans="7:9">
      <c r="G1194" s="43"/>
      <c r="H1194" s="44" t="s">
        <v>1924</v>
      </c>
      <c r="I1194" s="135">
        <v>282081</v>
      </c>
    </row>
    <row r="1195" spans="7:9">
      <c r="G1195" s="43"/>
      <c r="H1195" s="44" t="s">
        <v>1925</v>
      </c>
      <c r="I1195" s="135">
        <v>282090</v>
      </c>
    </row>
    <row r="1196" spans="7:9">
      <c r="G1196" s="43"/>
      <c r="H1196" s="44" t="s">
        <v>1926</v>
      </c>
      <c r="I1196" s="135">
        <v>282103</v>
      </c>
    </row>
    <row r="1197" spans="7:9">
      <c r="G1197" s="43"/>
      <c r="H1197" s="44" t="s">
        <v>1927</v>
      </c>
      <c r="I1197" s="135">
        <v>282120</v>
      </c>
    </row>
    <row r="1198" spans="7:9">
      <c r="G1198" s="43"/>
      <c r="H1198" s="44" t="s">
        <v>1928</v>
      </c>
      <c r="I1198" s="135">
        <v>282138</v>
      </c>
    </row>
    <row r="1199" spans="7:9">
      <c r="G1199" s="43"/>
      <c r="H1199" s="44" t="s">
        <v>1929</v>
      </c>
      <c r="I1199" s="135">
        <v>282146</v>
      </c>
    </row>
    <row r="1200" spans="7:9">
      <c r="G1200" s="43"/>
      <c r="H1200" s="44" t="s">
        <v>1930</v>
      </c>
      <c r="I1200" s="135">
        <v>282154</v>
      </c>
    </row>
    <row r="1201" spans="7:9">
      <c r="G1201" s="43"/>
      <c r="H1201" s="44" t="s">
        <v>1931</v>
      </c>
      <c r="I1201" s="135">
        <v>282162</v>
      </c>
    </row>
    <row r="1202" spans="7:9">
      <c r="G1202" s="43"/>
      <c r="H1202" s="44" t="s">
        <v>1932</v>
      </c>
      <c r="I1202" s="135">
        <v>282171</v>
      </c>
    </row>
    <row r="1203" spans="7:9">
      <c r="G1203" s="43"/>
      <c r="H1203" s="44" t="s">
        <v>1933</v>
      </c>
      <c r="I1203" s="135">
        <v>282189</v>
      </c>
    </row>
    <row r="1204" spans="7:9">
      <c r="G1204" s="43"/>
      <c r="H1204" s="44" t="s">
        <v>1934</v>
      </c>
      <c r="I1204" s="135">
        <v>282197</v>
      </c>
    </row>
    <row r="1205" spans="7:9">
      <c r="G1205" s="43"/>
      <c r="H1205" s="44" t="s">
        <v>1935</v>
      </c>
      <c r="I1205" s="135">
        <v>282201</v>
      </c>
    </row>
    <row r="1206" spans="7:9">
      <c r="G1206" s="43"/>
      <c r="H1206" s="44" t="s">
        <v>1936</v>
      </c>
      <c r="I1206" s="135">
        <v>282219</v>
      </c>
    </row>
    <row r="1207" spans="7:9">
      <c r="G1207" s="43"/>
      <c r="H1207" s="44" t="s">
        <v>1937</v>
      </c>
      <c r="I1207" s="135">
        <v>282227</v>
      </c>
    </row>
    <row r="1208" spans="7:9">
      <c r="G1208" s="43"/>
      <c r="H1208" s="44" t="s">
        <v>1938</v>
      </c>
      <c r="I1208" s="135">
        <v>282235</v>
      </c>
    </row>
    <row r="1209" spans="7:9">
      <c r="G1209" s="43"/>
      <c r="H1209" s="44" t="s">
        <v>1939</v>
      </c>
      <c r="I1209" s="135">
        <v>282243</v>
      </c>
    </row>
    <row r="1210" spans="7:9">
      <c r="G1210" s="43"/>
      <c r="H1210" s="44" t="s">
        <v>1940</v>
      </c>
      <c r="I1210" s="135">
        <v>282251</v>
      </c>
    </row>
    <row r="1211" spans="7:9">
      <c r="G1211" s="43"/>
      <c r="H1211" s="44" t="s">
        <v>1941</v>
      </c>
      <c r="I1211" s="135">
        <v>282260</v>
      </c>
    </row>
    <row r="1212" spans="7:9">
      <c r="G1212" s="43"/>
      <c r="H1212" s="44" t="s">
        <v>1942</v>
      </c>
      <c r="I1212" s="135">
        <v>282278</v>
      </c>
    </row>
    <row r="1213" spans="7:9">
      <c r="G1213" s="43"/>
      <c r="H1213" s="44" t="s">
        <v>1943</v>
      </c>
      <c r="I1213" s="135">
        <v>282286</v>
      </c>
    </row>
    <row r="1214" spans="7:9">
      <c r="G1214" s="43"/>
      <c r="H1214" s="44" t="s">
        <v>1944</v>
      </c>
      <c r="I1214" s="135">
        <v>282294</v>
      </c>
    </row>
    <row r="1215" spans="7:9">
      <c r="G1215" s="43"/>
      <c r="H1215" s="44" t="s">
        <v>1945</v>
      </c>
      <c r="I1215" s="135">
        <v>283011</v>
      </c>
    </row>
    <row r="1216" spans="7:9">
      <c r="G1216" s="43"/>
      <c r="H1216" s="44" t="s">
        <v>1946</v>
      </c>
      <c r="I1216" s="135">
        <v>283657</v>
      </c>
    </row>
    <row r="1217" spans="7:9">
      <c r="G1217" s="43"/>
      <c r="H1217" s="44" t="s">
        <v>1947</v>
      </c>
      <c r="I1217" s="135">
        <v>283819</v>
      </c>
    </row>
    <row r="1218" spans="7:9">
      <c r="G1218" s="43"/>
      <c r="H1218" s="44" t="s">
        <v>1948</v>
      </c>
      <c r="I1218" s="135">
        <v>283827</v>
      </c>
    </row>
    <row r="1219" spans="7:9">
      <c r="G1219" s="43"/>
      <c r="H1219" s="44" t="s">
        <v>1949</v>
      </c>
      <c r="I1219" s="135">
        <v>284424</v>
      </c>
    </row>
    <row r="1220" spans="7:9">
      <c r="G1220" s="43"/>
      <c r="H1220" s="44" t="s">
        <v>1950</v>
      </c>
      <c r="I1220" s="135">
        <v>284432</v>
      </c>
    </row>
    <row r="1221" spans="7:9">
      <c r="G1221" s="43"/>
      <c r="H1221" s="44" t="s">
        <v>1951</v>
      </c>
      <c r="I1221" s="135">
        <v>284467</v>
      </c>
    </row>
    <row r="1222" spans="7:9">
      <c r="G1222" s="43"/>
      <c r="H1222" s="44" t="s">
        <v>1913</v>
      </c>
      <c r="I1222" s="135">
        <v>284645</v>
      </c>
    </row>
    <row r="1223" spans="7:9">
      <c r="G1223" s="43"/>
      <c r="H1223" s="44" t="s">
        <v>1952</v>
      </c>
      <c r="I1223" s="135">
        <v>284815</v>
      </c>
    </row>
    <row r="1224" spans="7:9">
      <c r="G1224" s="43"/>
      <c r="H1224" s="44" t="s">
        <v>1953</v>
      </c>
      <c r="I1224" s="135">
        <v>285013</v>
      </c>
    </row>
    <row r="1225" spans="7:9">
      <c r="G1225" s="43"/>
      <c r="H1225" s="44" t="s">
        <v>1954</v>
      </c>
      <c r="I1225" s="135">
        <v>285854</v>
      </c>
    </row>
    <row r="1226" spans="7:9">
      <c r="G1226" s="43"/>
      <c r="H1226" s="44" t="s">
        <v>1955</v>
      </c>
      <c r="I1226" s="135">
        <v>285862</v>
      </c>
    </row>
    <row r="1227" spans="7:9">
      <c r="G1227" s="40" t="s">
        <v>256</v>
      </c>
      <c r="H1227" s="39"/>
      <c r="I1227" s="134">
        <v>290009</v>
      </c>
    </row>
    <row r="1228" spans="7:9">
      <c r="G1228" s="43"/>
      <c r="H1228" s="44" t="s">
        <v>1956</v>
      </c>
      <c r="I1228" s="135">
        <v>292010</v>
      </c>
    </row>
    <row r="1229" spans="7:9">
      <c r="G1229" s="43"/>
      <c r="H1229" s="44" t="s">
        <v>1957</v>
      </c>
      <c r="I1229" s="135">
        <v>292028</v>
      </c>
    </row>
    <row r="1230" spans="7:9">
      <c r="G1230" s="43"/>
      <c r="H1230" s="44" t="s">
        <v>1958</v>
      </c>
      <c r="I1230" s="135">
        <v>292036</v>
      </c>
    </row>
    <row r="1231" spans="7:9">
      <c r="G1231" s="43"/>
      <c r="H1231" s="44" t="s">
        <v>1959</v>
      </c>
      <c r="I1231" s="135">
        <v>292044</v>
      </c>
    </row>
    <row r="1232" spans="7:9">
      <c r="G1232" s="43"/>
      <c r="H1232" s="44" t="s">
        <v>1960</v>
      </c>
      <c r="I1232" s="135">
        <v>292052</v>
      </c>
    </row>
    <row r="1233" spans="7:9">
      <c r="G1233" s="43"/>
      <c r="H1233" s="44" t="s">
        <v>1961</v>
      </c>
      <c r="I1233" s="135">
        <v>292061</v>
      </c>
    </row>
    <row r="1234" spans="7:9">
      <c r="G1234" s="43"/>
      <c r="H1234" s="44" t="s">
        <v>1962</v>
      </c>
      <c r="I1234" s="135">
        <v>292079</v>
      </c>
    </row>
    <row r="1235" spans="7:9">
      <c r="G1235" s="43"/>
      <c r="H1235" s="44" t="s">
        <v>1963</v>
      </c>
      <c r="I1235" s="135">
        <v>292087</v>
      </c>
    </row>
    <row r="1236" spans="7:9">
      <c r="G1236" s="43"/>
      <c r="H1236" s="44" t="s">
        <v>1964</v>
      </c>
      <c r="I1236" s="135">
        <v>292095</v>
      </c>
    </row>
    <row r="1237" spans="7:9">
      <c r="G1237" s="43"/>
      <c r="H1237" s="44" t="s">
        <v>1965</v>
      </c>
      <c r="I1237" s="135">
        <v>292109</v>
      </c>
    </row>
    <row r="1238" spans="7:9">
      <c r="G1238" s="43"/>
      <c r="H1238" s="44" t="s">
        <v>1966</v>
      </c>
      <c r="I1238" s="135">
        <v>292117</v>
      </c>
    </row>
    <row r="1239" spans="7:9">
      <c r="G1239" s="43"/>
      <c r="H1239" s="44" t="s">
        <v>1967</v>
      </c>
      <c r="I1239" s="135">
        <v>292125</v>
      </c>
    </row>
    <row r="1240" spans="7:9">
      <c r="G1240" s="43"/>
      <c r="H1240" s="44" t="s">
        <v>1968</v>
      </c>
      <c r="I1240" s="135">
        <v>293229</v>
      </c>
    </row>
    <row r="1241" spans="7:9">
      <c r="G1241" s="43"/>
      <c r="H1241" s="44" t="s">
        <v>1969</v>
      </c>
      <c r="I1241" s="135">
        <v>293423</v>
      </c>
    </row>
    <row r="1242" spans="7:9">
      <c r="G1242" s="43"/>
      <c r="H1242" s="44" t="s">
        <v>1970</v>
      </c>
      <c r="I1242" s="135">
        <v>293431</v>
      </c>
    </row>
    <row r="1243" spans="7:9">
      <c r="G1243" s="43"/>
      <c r="H1243" s="44" t="s">
        <v>1971</v>
      </c>
      <c r="I1243" s="135">
        <v>293440</v>
      </c>
    </row>
    <row r="1244" spans="7:9">
      <c r="G1244" s="43"/>
      <c r="H1244" s="44" t="s">
        <v>1972</v>
      </c>
      <c r="I1244" s="135">
        <v>293458</v>
      </c>
    </row>
    <row r="1245" spans="7:9">
      <c r="G1245" s="43"/>
      <c r="H1245" s="44" t="s">
        <v>979</v>
      </c>
      <c r="I1245" s="135">
        <v>293610</v>
      </c>
    </row>
    <row r="1246" spans="7:9">
      <c r="G1246" s="43"/>
      <c r="H1246" s="44" t="s">
        <v>1973</v>
      </c>
      <c r="I1246" s="135">
        <v>293628</v>
      </c>
    </row>
    <row r="1247" spans="7:9">
      <c r="G1247" s="43"/>
      <c r="H1247" s="44" t="s">
        <v>1974</v>
      </c>
      <c r="I1247" s="135">
        <v>293636</v>
      </c>
    </row>
    <row r="1248" spans="7:9">
      <c r="G1248" s="43"/>
      <c r="H1248" s="44" t="s">
        <v>1975</v>
      </c>
      <c r="I1248" s="135">
        <v>293857</v>
      </c>
    </row>
    <row r="1249" spans="7:9">
      <c r="G1249" s="43"/>
      <c r="H1249" s="44" t="s">
        <v>1976</v>
      </c>
      <c r="I1249" s="135">
        <v>293865</v>
      </c>
    </row>
    <row r="1250" spans="7:9">
      <c r="G1250" s="43"/>
      <c r="H1250" s="44" t="s">
        <v>1977</v>
      </c>
      <c r="I1250" s="135">
        <v>294012</v>
      </c>
    </row>
    <row r="1251" spans="7:9">
      <c r="G1251" s="43"/>
      <c r="H1251" s="44" t="s">
        <v>1978</v>
      </c>
      <c r="I1251" s="135">
        <v>294021</v>
      </c>
    </row>
    <row r="1252" spans="7:9">
      <c r="G1252" s="43"/>
      <c r="H1252" s="44" t="s">
        <v>1979</v>
      </c>
      <c r="I1252" s="135">
        <v>294241</v>
      </c>
    </row>
    <row r="1253" spans="7:9">
      <c r="G1253" s="43"/>
      <c r="H1253" s="44" t="s">
        <v>1980</v>
      </c>
      <c r="I1253" s="135">
        <v>294250</v>
      </c>
    </row>
    <row r="1254" spans="7:9">
      <c r="G1254" s="43"/>
      <c r="H1254" s="44" t="s">
        <v>1981</v>
      </c>
      <c r="I1254" s="135">
        <v>294268</v>
      </c>
    </row>
    <row r="1255" spans="7:9">
      <c r="G1255" s="43"/>
      <c r="H1255" s="44" t="s">
        <v>1982</v>
      </c>
      <c r="I1255" s="135">
        <v>294276</v>
      </c>
    </row>
    <row r="1256" spans="7:9">
      <c r="G1256" s="43"/>
      <c r="H1256" s="44" t="s">
        <v>1983</v>
      </c>
      <c r="I1256" s="135">
        <v>294411</v>
      </c>
    </row>
    <row r="1257" spans="7:9">
      <c r="G1257" s="43"/>
      <c r="H1257" s="44" t="s">
        <v>1984</v>
      </c>
      <c r="I1257" s="135">
        <v>294420</v>
      </c>
    </row>
    <row r="1258" spans="7:9">
      <c r="G1258" s="43"/>
      <c r="H1258" s="44" t="s">
        <v>1985</v>
      </c>
      <c r="I1258" s="135">
        <v>294438</v>
      </c>
    </row>
    <row r="1259" spans="7:9">
      <c r="G1259" s="43"/>
      <c r="H1259" s="44" t="s">
        <v>1986</v>
      </c>
      <c r="I1259" s="135">
        <v>294446</v>
      </c>
    </row>
    <row r="1260" spans="7:9">
      <c r="G1260" s="43"/>
      <c r="H1260" s="44" t="s">
        <v>1987</v>
      </c>
      <c r="I1260" s="135">
        <v>294462</v>
      </c>
    </row>
    <row r="1261" spans="7:9">
      <c r="G1261" s="43"/>
      <c r="H1261" s="44" t="s">
        <v>1988</v>
      </c>
      <c r="I1261" s="135">
        <v>294471</v>
      </c>
    </row>
    <row r="1262" spans="7:9">
      <c r="G1262" s="43"/>
      <c r="H1262" s="44" t="s">
        <v>1989</v>
      </c>
      <c r="I1262" s="135">
        <v>294497</v>
      </c>
    </row>
    <row r="1263" spans="7:9">
      <c r="G1263" s="43"/>
      <c r="H1263" s="44" t="s">
        <v>1990</v>
      </c>
      <c r="I1263" s="135">
        <v>294501</v>
      </c>
    </row>
    <row r="1264" spans="7:9">
      <c r="G1264" s="43"/>
      <c r="H1264" s="44" t="s">
        <v>1991</v>
      </c>
      <c r="I1264" s="135">
        <v>294519</v>
      </c>
    </row>
    <row r="1265" spans="7:9">
      <c r="G1265" s="43"/>
      <c r="H1265" s="44" t="s">
        <v>1620</v>
      </c>
      <c r="I1265" s="135">
        <v>294527</v>
      </c>
    </row>
    <row r="1266" spans="7:9">
      <c r="G1266" s="43"/>
      <c r="H1266" s="44" t="s">
        <v>1992</v>
      </c>
      <c r="I1266" s="135">
        <v>294535</v>
      </c>
    </row>
    <row r="1267" spans="7:9">
      <c r="G1267" s="40" t="s">
        <v>260</v>
      </c>
      <c r="H1267" s="39"/>
      <c r="I1267" s="134">
        <v>300004</v>
      </c>
    </row>
    <row r="1268" spans="7:9">
      <c r="G1268" s="43"/>
      <c r="H1268" s="44" t="s">
        <v>1993</v>
      </c>
      <c r="I1268" s="135">
        <v>302015</v>
      </c>
    </row>
    <row r="1269" spans="7:9">
      <c r="G1269" s="43"/>
      <c r="H1269" s="44" t="s">
        <v>1994</v>
      </c>
      <c r="I1269" s="135">
        <v>302023</v>
      </c>
    </row>
    <row r="1270" spans="7:9">
      <c r="G1270" s="43"/>
      <c r="H1270" s="44" t="s">
        <v>1995</v>
      </c>
      <c r="I1270" s="135">
        <v>302031</v>
      </c>
    </row>
    <row r="1271" spans="7:9">
      <c r="G1271" s="43"/>
      <c r="H1271" s="44" t="s">
        <v>1996</v>
      </c>
      <c r="I1271" s="135">
        <v>302040</v>
      </c>
    </row>
    <row r="1272" spans="7:9">
      <c r="G1272" s="43"/>
      <c r="H1272" s="44" t="s">
        <v>1997</v>
      </c>
      <c r="I1272" s="135">
        <v>302058</v>
      </c>
    </row>
    <row r="1273" spans="7:9">
      <c r="G1273" s="43"/>
      <c r="H1273" s="44" t="s">
        <v>1998</v>
      </c>
      <c r="I1273" s="135">
        <v>302066</v>
      </c>
    </row>
    <row r="1274" spans="7:9">
      <c r="G1274" s="43"/>
      <c r="H1274" s="44" t="s">
        <v>1999</v>
      </c>
      <c r="I1274" s="135">
        <v>302074</v>
      </c>
    </row>
    <row r="1275" spans="7:9">
      <c r="G1275" s="43"/>
      <c r="H1275" s="44" t="s">
        <v>2000</v>
      </c>
      <c r="I1275" s="135">
        <v>302082</v>
      </c>
    </row>
    <row r="1276" spans="7:9">
      <c r="G1276" s="43"/>
      <c r="H1276" s="44" t="s">
        <v>2001</v>
      </c>
      <c r="I1276" s="135">
        <v>302091</v>
      </c>
    </row>
    <row r="1277" spans="7:9">
      <c r="G1277" s="43"/>
      <c r="H1277" s="44" t="s">
        <v>2002</v>
      </c>
      <c r="I1277" s="135">
        <v>303046</v>
      </c>
    </row>
    <row r="1278" spans="7:9">
      <c r="G1278" s="43"/>
      <c r="H1278" s="44" t="s">
        <v>2003</v>
      </c>
      <c r="I1278" s="135">
        <v>303411</v>
      </c>
    </row>
    <row r="1279" spans="7:9">
      <c r="G1279" s="43"/>
      <c r="H1279" s="44" t="s">
        <v>2004</v>
      </c>
      <c r="I1279" s="135">
        <v>303437</v>
      </c>
    </row>
    <row r="1280" spans="7:9">
      <c r="G1280" s="43"/>
      <c r="H1280" s="44" t="s">
        <v>2005</v>
      </c>
      <c r="I1280" s="135">
        <v>303445</v>
      </c>
    </row>
    <row r="1281" spans="7:9">
      <c r="G1281" s="43"/>
      <c r="H1281" s="44" t="s">
        <v>2006</v>
      </c>
      <c r="I1281" s="135">
        <v>303615</v>
      </c>
    </row>
    <row r="1282" spans="7:9">
      <c r="G1282" s="43"/>
      <c r="H1282" s="44" t="s">
        <v>2007</v>
      </c>
      <c r="I1282" s="135">
        <v>303623</v>
      </c>
    </row>
    <row r="1283" spans="7:9">
      <c r="G1283" s="43"/>
      <c r="H1283" s="44" t="s">
        <v>2008</v>
      </c>
      <c r="I1283" s="135">
        <v>303666</v>
      </c>
    </row>
    <row r="1284" spans="7:9">
      <c r="G1284" s="43"/>
      <c r="H1284" s="44" t="s">
        <v>1570</v>
      </c>
      <c r="I1284" s="135">
        <v>303810</v>
      </c>
    </row>
    <row r="1285" spans="7:9">
      <c r="G1285" s="43"/>
      <c r="H1285" s="44" t="s">
        <v>571</v>
      </c>
      <c r="I1285" s="135">
        <v>303828</v>
      </c>
    </row>
    <row r="1286" spans="7:9">
      <c r="G1286" s="43"/>
      <c r="H1286" s="44" t="s">
        <v>2009</v>
      </c>
      <c r="I1286" s="135">
        <v>303836</v>
      </c>
    </row>
    <row r="1287" spans="7:9">
      <c r="G1287" s="43"/>
      <c r="H1287" s="44" t="s">
        <v>2010</v>
      </c>
      <c r="I1287" s="135">
        <v>303909</v>
      </c>
    </row>
    <row r="1288" spans="7:9">
      <c r="G1288" s="43"/>
      <c r="H1288" s="44" t="s">
        <v>2011</v>
      </c>
      <c r="I1288" s="135">
        <v>303917</v>
      </c>
    </row>
    <row r="1289" spans="7:9">
      <c r="G1289" s="43"/>
      <c r="H1289" s="44" t="s">
        <v>2012</v>
      </c>
      <c r="I1289" s="135">
        <v>303925</v>
      </c>
    </row>
    <row r="1290" spans="7:9">
      <c r="G1290" s="43"/>
      <c r="H1290" s="44" t="s">
        <v>2013</v>
      </c>
      <c r="I1290" s="135">
        <v>304018</v>
      </c>
    </row>
    <row r="1291" spans="7:9">
      <c r="G1291" s="43"/>
      <c r="H1291" s="44" t="s">
        <v>2014</v>
      </c>
      <c r="I1291" s="135">
        <v>304042</v>
      </c>
    </row>
    <row r="1292" spans="7:9">
      <c r="G1292" s="43"/>
      <c r="H1292" s="44" t="s">
        <v>2015</v>
      </c>
      <c r="I1292" s="135">
        <v>304069</v>
      </c>
    </row>
    <row r="1293" spans="7:9">
      <c r="G1293" s="43"/>
      <c r="H1293" s="44" t="s">
        <v>2016</v>
      </c>
      <c r="I1293" s="135">
        <v>304212</v>
      </c>
    </row>
    <row r="1294" spans="7:9">
      <c r="G1294" s="43"/>
      <c r="H1294" s="44" t="s">
        <v>2017</v>
      </c>
      <c r="I1294" s="135">
        <v>304221</v>
      </c>
    </row>
    <row r="1295" spans="7:9">
      <c r="G1295" s="43"/>
      <c r="H1295" s="44" t="s">
        <v>2018</v>
      </c>
      <c r="I1295" s="135">
        <v>304247</v>
      </c>
    </row>
    <row r="1296" spans="7:9">
      <c r="G1296" s="43"/>
      <c r="H1296" s="44" t="s">
        <v>2019</v>
      </c>
      <c r="I1296" s="135">
        <v>304271</v>
      </c>
    </row>
    <row r="1297" spans="7:9">
      <c r="G1297" s="43"/>
      <c r="H1297" s="44" t="s">
        <v>2020</v>
      </c>
      <c r="I1297" s="135">
        <v>304280</v>
      </c>
    </row>
    <row r="1298" spans="7:9">
      <c r="G1298" s="40" t="s">
        <v>267</v>
      </c>
      <c r="H1298" s="39"/>
      <c r="I1298" s="134">
        <v>310000</v>
      </c>
    </row>
    <row r="1299" spans="7:9">
      <c r="G1299" s="43"/>
      <c r="H1299" s="44" t="s">
        <v>2021</v>
      </c>
      <c r="I1299" s="135">
        <v>312011</v>
      </c>
    </row>
    <row r="1300" spans="7:9">
      <c r="G1300" s="43"/>
      <c r="H1300" s="44" t="s">
        <v>2022</v>
      </c>
      <c r="I1300" s="135">
        <v>312029</v>
      </c>
    </row>
    <row r="1301" spans="7:9">
      <c r="G1301" s="43"/>
      <c r="H1301" s="44" t="s">
        <v>2023</v>
      </c>
      <c r="I1301" s="135">
        <v>312037</v>
      </c>
    </row>
    <row r="1302" spans="7:9">
      <c r="G1302" s="43"/>
      <c r="H1302" s="44" t="s">
        <v>2024</v>
      </c>
      <c r="I1302" s="135">
        <v>312045</v>
      </c>
    </row>
    <row r="1303" spans="7:9">
      <c r="G1303" s="43"/>
      <c r="H1303" s="44" t="s">
        <v>2025</v>
      </c>
      <c r="I1303" s="135">
        <v>313025</v>
      </c>
    </row>
    <row r="1304" spans="7:9">
      <c r="G1304" s="43"/>
      <c r="H1304" s="44" t="s">
        <v>2026</v>
      </c>
      <c r="I1304" s="135">
        <v>313254</v>
      </c>
    </row>
    <row r="1305" spans="7:9">
      <c r="G1305" s="43"/>
      <c r="H1305" s="44" t="s">
        <v>2027</v>
      </c>
      <c r="I1305" s="135">
        <v>313289</v>
      </c>
    </row>
    <row r="1306" spans="7:9">
      <c r="G1306" s="43"/>
      <c r="H1306" s="44" t="s">
        <v>2028</v>
      </c>
      <c r="I1306" s="135">
        <v>313297</v>
      </c>
    </row>
    <row r="1307" spans="7:9">
      <c r="G1307" s="43"/>
      <c r="H1307" s="44" t="s">
        <v>2029</v>
      </c>
      <c r="I1307" s="135">
        <v>313645</v>
      </c>
    </row>
    <row r="1308" spans="7:9">
      <c r="G1308" s="43"/>
      <c r="H1308" s="44" t="s">
        <v>2030</v>
      </c>
      <c r="I1308" s="135">
        <v>313700</v>
      </c>
    </row>
    <row r="1309" spans="7:9">
      <c r="G1309" s="43"/>
      <c r="H1309" s="44" t="s">
        <v>2031</v>
      </c>
      <c r="I1309" s="135">
        <v>313718</v>
      </c>
    </row>
    <row r="1310" spans="7:9">
      <c r="G1310" s="43"/>
      <c r="H1310" s="44" t="s">
        <v>2032</v>
      </c>
      <c r="I1310" s="135">
        <v>313726</v>
      </c>
    </row>
    <row r="1311" spans="7:9">
      <c r="G1311" s="43"/>
      <c r="H1311" s="44" t="s">
        <v>2033</v>
      </c>
      <c r="I1311" s="135">
        <v>313840</v>
      </c>
    </row>
    <row r="1312" spans="7:9">
      <c r="G1312" s="43"/>
      <c r="H1312" s="44" t="s">
        <v>2034</v>
      </c>
      <c r="I1312" s="135">
        <v>313866</v>
      </c>
    </row>
    <row r="1313" spans="7:9">
      <c r="G1313" s="43"/>
      <c r="H1313" s="44" t="s">
        <v>727</v>
      </c>
      <c r="I1313" s="135">
        <v>313891</v>
      </c>
    </row>
    <row r="1314" spans="7:9">
      <c r="G1314" s="43"/>
      <c r="H1314" s="44" t="s">
        <v>2035</v>
      </c>
      <c r="I1314" s="135">
        <v>313904</v>
      </c>
    </row>
    <row r="1315" spans="7:9">
      <c r="G1315" s="43"/>
      <c r="H1315" s="44" t="s">
        <v>2036</v>
      </c>
      <c r="I1315" s="135">
        <v>314013</v>
      </c>
    </row>
    <row r="1316" spans="7:9">
      <c r="G1316" s="43"/>
      <c r="H1316" s="44" t="s">
        <v>1841</v>
      </c>
      <c r="I1316" s="135">
        <v>314021</v>
      </c>
    </row>
    <row r="1317" spans="7:9">
      <c r="G1317" s="43"/>
      <c r="H1317" s="44" t="s">
        <v>2037</v>
      </c>
      <c r="I1317" s="135">
        <v>314030</v>
      </c>
    </row>
    <row r="1318" spans="7:9">
      <c r="G1318" s="40" t="s">
        <v>271</v>
      </c>
      <c r="H1318" s="39"/>
      <c r="I1318" s="134">
        <v>320005</v>
      </c>
    </row>
    <row r="1319" spans="7:9">
      <c r="G1319" s="43"/>
      <c r="H1319" s="44" t="s">
        <v>2038</v>
      </c>
      <c r="I1319" s="135">
        <v>322016</v>
      </c>
    </row>
    <row r="1320" spans="7:9">
      <c r="G1320" s="43"/>
      <c r="H1320" s="44" t="s">
        <v>2039</v>
      </c>
      <c r="I1320" s="135">
        <v>322024</v>
      </c>
    </row>
    <row r="1321" spans="7:9">
      <c r="G1321" s="43"/>
      <c r="H1321" s="44" t="s">
        <v>2040</v>
      </c>
      <c r="I1321" s="135">
        <v>322032</v>
      </c>
    </row>
    <row r="1322" spans="7:9">
      <c r="G1322" s="43"/>
      <c r="H1322" s="44" t="s">
        <v>2041</v>
      </c>
      <c r="I1322" s="135">
        <v>322041</v>
      </c>
    </row>
    <row r="1323" spans="7:9">
      <c r="G1323" s="43"/>
      <c r="H1323" s="44" t="s">
        <v>2042</v>
      </c>
      <c r="I1323" s="135">
        <v>322059</v>
      </c>
    </row>
    <row r="1324" spans="7:9">
      <c r="G1324" s="43"/>
      <c r="H1324" s="44" t="s">
        <v>2043</v>
      </c>
      <c r="I1324" s="135">
        <v>322067</v>
      </c>
    </row>
    <row r="1325" spans="7:9">
      <c r="G1325" s="43"/>
      <c r="H1325" s="44" t="s">
        <v>2044</v>
      </c>
      <c r="I1325" s="135">
        <v>322075</v>
      </c>
    </row>
    <row r="1326" spans="7:9">
      <c r="G1326" s="43"/>
      <c r="H1326" s="44" t="s">
        <v>2045</v>
      </c>
      <c r="I1326" s="135">
        <v>322091</v>
      </c>
    </row>
    <row r="1327" spans="7:9">
      <c r="G1327" s="43"/>
      <c r="H1327" s="44" t="s">
        <v>2046</v>
      </c>
      <c r="I1327" s="135">
        <v>323438</v>
      </c>
    </row>
    <row r="1328" spans="7:9">
      <c r="G1328" s="43"/>
      <c r="H1328" s="44" t="s">
        <v>2047</v>
      </c>
      <c r="I1328" s="135">
        <v>323861</v>
      </c>
    </row>
    <row r="1329" spans="7:9">
      <c r="G1329" s="43"/>
      <c r="H1329" s="44" t="s">
        <v>2048</v>
      </c>
      <c r="I1329" s="135">
        <v>324418</v>
      </c>
    </row>
    <row r="1330" spans="7:9">
      <c r="G1330" s="43"/>
      <c r="H1330" s="44" t="s">
        <v>916</v>
      </c>
      <c r="I1330" s="135">
        <v>324485</v>
      </c>
    </row>
    <row r="1331" spans="7:9">
      <c r="G1331" s="43"/>
      <c r="H1331" s="44" t="s">
        <v>2049</v>
      </c>
      <c r="I1331" s="135">
        <v>324493</v>
      </c>
    </row>
    <row r="1332" spans="7:9">
      <c r="G1332" s="43"/>
      <c r="H1332" s="44" t="s">
        <v>2050</v>
      </c>
      <c r="I1332" s="135">
        <v>325015</v>
      </c>
    </row>
    <row r="1333" spans="7:9">
      <c r="G1333" s="43"/>
      <c r="H1333" s="44" t="s">
        <v>2051</v>
      </c>
      <c r="I1333" s="135">
        <v>325058</v>
      </c>
    </row>
    <row r="1334" spans="7:9">
      <c r="G1334" s="43"/>
      <c r="H1334" s="44" t="s">
        <v>2052</v>
      </c>
      <c r="I1334" s="135">
        <v>325252</v>
      </c>
    </row>
    <row r="1335" spans="7:9">
      <c r="G1335" s="43"/>
      <c r="H1335" s="44" t="s">
        <v>2053</v>
      </c>
      <c r="I1335" s="135">
        <v>325261</v>
      </c>
    </row>
    <row r="1336" spans="7:9">
      <c r="G1336" s="43"/>
      <c r="H1336" s="44" t="s">
        <v>2054</v>
      </c>
      <c r="I1336" s="135">
        <v>325279</v>
      </c>
    </row>
    <row r="1337" spans="7:9">
      <c r="G1337" s="43"/>
      <c r="H1337" s="44" t="s">
        <v>2055</v>
      </c>
      <c r="I1337" s="135">
        <v>325287</v>
      </c>
    </row>
    <row r="1338" spans="7:9">
      <c r="G1338" s="40" t="s">
        <v>274</v>
      </c>
      <c r="H1338" s="39"/>
      <c r="I1338" s="134">
        <v>330001</v>
      </c>
    </row>
    <row r="1339" spans="7:9">
      <c r="G1339" s="43"/>
      <c r="H1339" s="44" t="s">
        <v>2056</v>
      </c>
      <c r="I1339" s="135">
        <v>331007</v>
      </c>
    </row>
    <row r="1340" spans="7:9">
      <c r="G1340" s="43"/>
      <c r="H1340" s="44" t="s">
        <v>2057</v>
      </c>
      <c r="I1340" s="135">
        <v>332020</v>
      </c>
    </row>
    <row r="1341" spans="7:9">
      <c r="G1341" s="43"/>
      <c r="H1341" s="44" t="s">
        <v>2058</v>
      </c>
      <c r="I1341" s="135">
        <v>332038</v>
      </c>
    </row>
    <row r="1342" spans="7:9">
      <c r="G1342" s="43"/>
      <c r="H1342" s="44" t="s">
        <v>2059</v>
      </c>
      <c r="I1342" s="135">
        <v>332046</v>
      </c>
    </row>
    <row r="1343" spans="7:9">
      <c r="G1343" s="43"/>
      <c r="H1343" s="44" t="s">
        <v>2060</v>
      </c>
      <c r="I1343" s="135">
        <v>332054</v>
      </c>
    </row>
    <row r="1344" spans="7:9">
      <c r="G1344" s="43"/>
      <c r="H1344" s="44" t="s">
        <v>2061</v>
      </c>
      <c r="I1344" s="135">
        <v>332071</v>
      </c>
    </row>
    <row r="1345" spans="7:9">
      <c r="G1345" s="43"/>
      <c r="H1345" s="44" t="s">
        <v>2062</v>
      </c>
      <c r="I1345" s="135">
        <v>332089</v>
      </c>
    </row>
    <row r="1346" spans="7:9">
      <c r="G1346" s="43"/>
      <c r="H1346" s="44" t="s">
        <v>2063</v>
      </c>
      <c r="I1346" s="135">
        <v>332097</v>
      </c>
    </row>
    <row r="1347" spans="7:9">
      <c r="G1347" s="43"/>
      <c r="H1347" s="44" t="s">
        <v>2064</v>
      </c>
      <c r="I1347" s="135">
        <v>332101</v>
      </c>
    </row>
    <row r="1348" spans="7:9">
      <c r="G1348" s="43"/>
      <c r="H1348" s="44" t="s">
        <v>2065</v>
      </c>
      <c r="I1348" s="135">
        <v>332119</v>
      </c>
    </row>
    <row r="1349" spans="7:9">
      <c r="G1349" s="43"/>
      <c r="H1349" s="44" t="s">
        <v>2066</v>
      </c>
      <c r="I1349" s="135">
        <v>332127</v>
      </c>
    </row>
    <row r="1350" spans="7:9">
      <c r="G1350" s="43"/>
      <c r="H1350" s="44" t="s">
        <v>2067</v>
      </c>
      <c r="I1350" s="135">
        <v>332135</v>
      </c>
    </row>
    <row r="1351" spans="7:9">
      <c r="G1351" s="43"/>
      <c r="H1351" s="44" t="s">
        <v>2068</v>
      </c>
      <c r="I1351" s="135">
        <v>332143</v>
      </c>
    </row>
    <row r="1352" spans="7:9">
      <c r="G1352" s="43"/>
      <c r="H1352" s="44" t="s">
        <v>2069</v>
      </c>
      <c r="I1352" s="135">
        <v>332151</v>
      </c>
    </row>
    <row r="1353" spans="7:9">
      <c r="G1353" s="43"/>
      <c r="H1353" s="44" t="s">
        <v>2070</v>
      </c>
      <c r="I1353" s="135">
        <v>332160</v>
      </c>
    </row>
    <row r="1354" spans="7:9">
      <c r="G1354" s="43"/>
      <c r="H1354" s="44" t="s">
        <v>2071</v>
      </c>
      <c r="I1354" s="135">
        <v>333468</v>
      </c>
    </row>
    <row r="1355" spans="7:9">
      <c r="G1355" s="43"/>
      <c r="H1355" s="44" t="s">
        <v>2072</v>
      </c>
      <c r="I1355" s="135">
        <v>334235</v>
      </c>
    </row>
    <row r="1356" spans="7:9">
      <c r="G1356" s="43"/>
      <c r="H1356" s="44" t="s">
        <v>2073</v>
      </c>
      <c r="I1356" s="135">
        <v>334456</v>
      </c>
    </row>
    <row r="1357" spans="7:9">
      <c r="G1357" s="43"/>
      <c r="H1357" s="44" t="s">
        <v>2074</v>
      </c>
      <c r="I1357" s="135">
        <v>334618</v>
      </c>
    </row>
    <row r="1358" spans="7:9">
      <c r="G1358" s="43"/>
      <c r="H1358" s="44" t="s">
        <v>2075</v>
      </c>
      <c r="I1358" s="135">
        <v>335860</v>
      </c>
    </row>
    <row r="1359" spans="7:9">
      <c r="G1359" s="43"/>
      <c r="H1359" s="44" t="s">
        <v>2076</v>
      </c>
      <c r="I1359" s="135">
        <v>336068</v>
      </c>
    </row>
    <row r="1360" spans="7:9">
      <c r="G1360" s="43"/>
      <c r="H1360" s="44" t="s">
        <v>2077</v>
      </c>
      <c r="I1360" s="135">
        <v>336220</v>
      </c>
    </row>
    <row r="1361" spans="7:9">
      <c r="G1361" s="43"/>
      <c r="H1361" s="44" t="s">
        <v>2078</v>
      </c>
      <c r="I1361" s="135">
        <v>336238</v>
      </c>
    </row>
    <row r="1362" spans="7:9">
      <c r="G1362" s="43"/>
      <c r="H1362" s="44" t="s">
        <v>2079</v>
      </c>
      <c r="I1362" s="135">
        <v>336432</v>
      </c>
    </row>
    <row r="1363" spans="7:9">
      <c r="G1363" s="43"/>
      <c r="H1363" s="44" t="s">
        <v>2080</v>
      </c>
      <c r="I1363" s="135">
        <v>336637</v>
      </c>
    </row>
    <row r="1364" spans="7:9">
      <c r="G1364" s="43"/>
      <c r="H1364" s="44" t="s">
        <v>2081</v>
      </c>
      <c r="I1364" s="135">
        <v>336661</v>
      </c>
    </row>
    <row r="1365" spans="7:9">
      <c r="G1365" s="43"/>
      <c r="H1365" s="44" t="s">
        <v>2082</v>
      </c>
      <c r="I1365" s="135">
        <v>336815</v>
      </c>
    </row>
    <row r="1366" spans="7:9">
      <c r="G1366" s="40" t="s">
        <v>277</v>
      </c>
      <c r="H1366" s="39"/>
      <c r="I1366" s="134">
        <v>340006</v>
      </c>
    </row>
    <row r="1367" spans="7:9">
      <c r="G1367" s="43"/>
      <c r="H1367" s="44" t="s">
        <v>2083</v>
      </c>
      <c r="I1367" s="135">
        <v>341002</v>
      </c>
    </row>
    <row r="1368" spans="7:9">
      <c r="G1368" s="43"/>
      <c r="H1368" s="44" t="s">
        <v>2084</v>
      </c>
      <c r="I1368" s="135">
        <v>342025</v>
      </c>
    </row>
    <row r="1369" spans="7:9">
      <c r="G1369" s="43"/>
      <c r="H1369" s="44" t="s">
        <v>2085</v>
      </c>
      <c r="I1369" s="135">
        <v>342033</v>
      </c>
    </row>
    <row r="1370" spans="7:9">
      <c r="G1370" s="43"/>
      <c r="H1370" s="44" t="s">
        <v>2086</v>
      </c>
      <c r="I1370" s="135">
        <v>342041</v>
      </c>
    </row>
    <row r="1371" spans="7:9">
      <c r="G1371" s="43"/>
      <c r="H1371" s="44" t="s">
        <v>2087</v>
      </c>
      <c r="I1371" s="135">
        <v>342050</v>
      </c>
    </row>
    <row r="1372" spans="7:9">
      <c r="G1372" s="43"/>
      <c r="H1372" s="44" t="s">
        <v>2088</v>
      </c>
      <c r="I1372" s="135">
        <v>342076</v>
      </c>
    </row>
    <row r="1373" spans="7:9">
      <c r="G1373" s="43"/>
      <c r="H1373" s="44" t="s">
        <v>1428</v>
      </c>
      <c r="I1373" s="135">
        <v>342084</v>
      </c>
    </row>
    <row r="1374" spans="7:9">
      <c r="G1374" s="43"/>
      <c r="H1374" s="44" t="s">
        <v>2089</v>
      </c>
      <c r="I1374" s="135">
        <v>342092</v>
      </c>
    </row>
    <row r="1375" spans="7:9">
      <c r="G1375" s="43"/>
      <c r="H1375" s="44" t="s">
        <v>2090</v>
      </c>
      <c r="I1375" s="135">
        <v>342106</v>
      </c>
    </row>
    <row r="1376" spans="7:9">
      <c r="G1376" s="43"/>
      <c r="H1376" s="44" t="s">
        <v>2091</v>
      </c>
      <c r="I1376" s="135">
        <v>342114</v>
      </c>
    </row>
    <row r="1377" spans="7:9">
      <c r="G1377" s="43"/>
      <c r="H1377" s="44" t="s">
        <v>2092</v>
      </c>
      <c r="I1377" s="135">
        <v>342122</v>
      </c>
    </row>
    <row r="1378" spans="7:9">
      <c r="G1378" s="43"/>
      <c r="H1378" s="44" t="s">
        <v>2093</v>
      </c>
      <c r="I1378" s="135">
        <v>342131</v>
      </c>
    </row>
    <row r="1379" spans="7:9">
      <c r="G1379" s="43"/>
      <c r="H1379" s="44" t="s">
        <v>2094</v>
      </c>
      <c r="I1379" s="135">
        <v>342149</v>
      </c>
    </row>
    <row r="1380" spans="7:9">
      <c r="G1380" s="43"/>
      <c r="H1380" s="44" t="s">
        <v>2095</v>
      </c>
      <c r="I1380" s="135">
        <v>342157</v>
      </c>
    </row>
    <row r="1381" spans="7:9">
      <c r="G1381" s="43"/>
      <c r="H1381" s="44" t="s">
        <v>2096</v>
      </c>
      <c r="I1381" s="135">
        <v>343021</v>
      </c>
    </row>
    <row r="1382" spans="7:9">
      <c r="G1382" s="43"/>
      <c r="H1382" s="44" t="s">
        <v>2097</v>
      </c>
      <c r="I1382" s="135">
        <v>343048</v>
      </c>
    </row>
    <row r="1383" spans="7:9">
      <c r="G1383" s="43"/>
      <c r="H1383" s="44" t="s">
        <v>2098</v>
      </c>
      <c r="I1383" s="135">
        <v>343072</v>
      </c>
    </row>
    <row r="1384" spans="7:9">
      <c r="G1384" s="43"/>
      <c r="H1384" s="44" t="s">
        <v>2099</v>
      </c>
      <c r="I1384" s="135">
        <v>343099</v>
      </c>
    </row>
    <row r="1385" spans="7:9">
      <c r="G1385" s="43"/>
      <c r="H1385" s="44" t="s">
        <v>2100</v>
      </c>
      <c r="I1385" s="135">
        <v>343684</v>
      </c>
    </row>
    <row r="1386" spans="7:9">
      <c r="G1386" s="43"/>
      <c r="H1386" s="44" t="s">
        <v>2101</v>
      </c>
      <c r="I1386" s="135">
        <v>343692</v>
      </c>
    </row>
    <row r="1387" spans="7:9">
      <c r="G1387" s="43"/>
      <c r="H1387" s="44" t="s">
        <v>2102</v>
      </c>
      <c r="I1387" s="135">
        <v>344311</v>
      </c>
    </row>
    <row r="1388" spans="7:9">
      <c r="G1388" s="43"/>
      <c r="H1388" s="44" t="s">
        <v>2103</v>
      </c>
      <c r="I1388" s="135">
        <v>344621</v>
      </c>
    </row>
    <row r="1389" spans="7:9">
      <c r="G1389" s="43"/>
      <c r="H1389" s="44" t="s">
        <v>2104</v>
      </c>
      <c r="I1389" s="135">
        <v>345458</v>
      </c>
    </row>
    <row r="1390" spans="7:9">
      <c r="G1390" s="40" t="s">
        <v>280</v>
      </c>
      <c r="H1390" s="39"/>
      <c r="I1390" s="134">
        <v>350001</v>
      </c>
    </row>
    <row r="1391" spans="7:9">
      <c r="G1391" s="43"/>
      <c r="H1391" s="44" t="s">
        <v>2105</v>
      </c>
      <c r="I1391" s="135">
        <v>352012</v>
      </c>
    </row>
    <row r="1392" spans="7:9">
      <c r="G1392" s="43"/>
      <c r="H1392" s="44" t="s">
        <v>2106</v>
      </c>
      <c r="I1392" s="135">
        <v>352021</v>
      </c>
    </row>
    <row r="1393" spans="7:9">
      <c r="G1393" s="43"/>
      <c r="H1393" s="44" t="s">
        <v>2107</v>
      </c>
      <c r="I1393" s="135">
        <v>352039</v>
      </c>
    </row>
    <row r="1394" spans="7:9">
      <c r="G1394" s="43"/>
      <c r="H1394" s="44" t="s">
        <v>2108</v>
      </c>
      <c r="I1394" s="135">
        <v>352047</v>
      </c>
    </row>
    <row r="1395" spans="7:9">
      <c r="G1395" s="43"/>
      <c r="H1395" s="44" t="s">
        <v>2109</v>
      </c>
      <c r="I1395" s="135">
        <v>352063</v>
      </c>
    </row>
    <row r="1396" spans="7:9">
      <c r="G1396" s="43"/>
      <c r="H1396" s="44" t="s">
        <v>2110</v>
      </c>
      <c r="I1396" s="135">
        <v>352071</v>
      </c>
    </row>
    <row r="1397" spans="7:9">
      <c r="G1397" s="43"/>
      <c r="H1397" s="44" t="s">
        <v>2111</v>
      </c>
      <c r="I1397" s="135">
        <v>352080</v>
      </c>
    </row>
    <row r="1398" spans="7:9">
      <c r="G1398" s="43"/>
      <c r="H1398" s="44" t="s">
        <v>2112</v>
      </c>
      <c r="I1398" s="135">
        <v>352101</v>
      </c>
    </row>
    <row r="1399" spans="7:9">
      <c r="G1399" s="43"/>
      <c r="H1399" s="44" t="s">
        <v>2113</v>
      </c>
      <c r="I1399" s="135">
        <v>352110</v>
      </c>
    </row>
    <row r="1400" spans="7:9">
      <c r="G1400" s="43"/>
      <c r="H1400" s="44" t="s">
        <v>2114</v>
      </c>
      <c r="I1400" s="135">
        <v>352128</v>
      </c>
    </row>
    <row r="1401" spans="7:9">
      <c r="G1401" s="43"/>
      <c r="H1401" s="44" t="s">
        <v>2115</v>
      </c>
      <c r="I1401" s="135">
        <v>352136</v>
      </c>
    </row>
    <row r="1402" spans="7:9">
      <c r="G1402" s="43"/>
      <c r="H1402" s="44" t="s">
        <v>2116</v>
      </c>
      <c r="I1402" s="135">
        <v>352152</v>
      </c>
    </row>
    <row r="1403" spans="7:9">
      <c r="G1403" s="43"/>
      <c r="H1403" s="44" t="s">
        <v>2117</v>
      </c>
      <c r="I1403" s="135">
        <v>352161</v>
      </c>
    </row>
    <row r="1404" spans="7:9">
      <c r="G1404" s="43"/>
      <c r="H1404" s="44" t="s">
        <v>2118</v>
      </c>
      <c r="I1404" s="135">
        <v>353051</v>
      </c>
    </row>
    <row r="1405" spans="7:9">
      <c r="G1405" s="43"/>
      <c r="H1405" s="44" t="s">
        <v>2119</v>
      </c>
      <c r="I1405" s="135">
        <v>353213</v>
      </c>
    </row>
    <row r="1406" spans="7:9">
      <c r="G1406" s="43"/>
      <c r="H1406" s="44" t="s">
        <v>2120</v>
      </c>
      <c r="I1406" s="135">
        <v>353418</v>
      </c>
    </row>
    <row r="1407" spans="7:9">
      <c r="G1407" s="43"/>
      <c r="H1407" s="44" t="s">
        <v>2121</v>
      </c>
      <c r="I1407" s="135">
        <v>353434</v>
      </c>
    </row>
    <row r="1408" spans="7:9">
      <c r="G1408" s="43"/>
      <c r="H1408" s="44" t="s">
        <v>2122</v>
      </c>
      <c r="I1408" s="135">
        <v>353442</v>
      </c>
    </row>
    <row r="1409" spans="7:9">
      <c r="G1409" s="43"/>
      <c r="H1409" s="44" t="s">
        <v>2123</v>
      </c>
      <c r="I1409" s="135">
        <v>355020</v>
      </c>
    </row>
    <row r="1410" spans="7:9">
      <c r="G1410" s="40" t="s">
        <v>286</v>
      </c>
      <c r="H1410" s="39"/>
      <c r="I1410" s="134">
        <v>360007</v>
      </c>
    </row>
    <row r="1411" spans="7:9">
      <c r="G1411" s="43"/>
      <c r="H1411" s="44" t="s">
        <v>2124</v>
      </c>
      <c r="I1411" s="135">
        <v>362018</v>
      </c>
    </row>
    <row r="1412" spans="7:9">
      <c r="G1412" s="43"/>
      <c r="H1412" s="44" t="s">
        <v>2125</v>
      </c>
      <c r="I1412" s="135">
        <v>362026</v>
      </c>
    </row>
    <row r="1413" spans="7:9">
      <c r="G1413" s="43"/>
      <c r="H1413" s="44" t="s">
        <v>2126</v>
      </c>
      <c r="I1413" s="135">
        <v>362034</v>
      </c>
    </row>
    <row r="1414" spans="7:9">
      <c r="G1414" s="43"/>
      <c r="H1414" s="44" t="s">
        <v>2127</v>
      </c>
      <c r="I1414" s="135">
        <v>362042</v>
      </c>
    </row>
    <row r="1415" spans="7:9">
      <c r="G1415" s="43"/>
      <c r="H1415" s="44" t="s">
        <v>2128</v>
      </c>
      <c r="I1415" s="135">
        <v>362051</v>
      </c>
    </row>
    <row r="1416" spans="7:9">
      <c r="G1416" s="43"/>
      <c r="H1416" s="44" t="s">
        <v>2129</v>
      </c>
      <c r="I1416" s="135">
        <v>362069</v>
      </c>
    </row>
    <row r="1417" spans="7:9">
      <c r="G1417" s="43"/>
      <c r="H1417" s="44" t="s">
        <v>2130</v>
      </c>
      <c r="I1417" s="135">
        <v>362077</v>
      </c>
    </row>
    <row r="1418" spans="7:9">
      <c r="G1418" s="43"/>
      <c r="H1418" s="44" t="s">
        <v>2131</v>
      </c>
      <c r="I1418" s="135">
        <v>362085</v>
      </c>
    </row>
    <row r="1419" spans="7:9">
      <c r="G1419" s="43"/>
      <c r="H1419" s="44" t="s">
        <v>2132</v>
      </c>
      <c r="I1419" s="135">
        <v>363014</v>
      </c>
    </row>
    <row r="1420" spans="7:9">
      <c r="G1420" s="43"/>
      <c r="H1420" s="44" t="s">
        <v>2133</v>
      </c>
      <c r="I1420" s="135">
        <v>363022</v>
      </c>
    </row>
    <row r="1421" spans="7:9">
      <c r="G1421" s="43"/>
      <c r="H1421" s="44" t="s">
        <v>2134</v>
      </c>
      <c r="I1421" s="135">
        <v>363219</v>
      </c>
    </row>
    <row r="1422" spans="7:9">
      <c r="G1422" s="43"/>
      <c r="H1422" s="44" t="s">
        <v>2135</v>
      </c>
      <c r="I1422" s="135">
        <v>363413</v>
      </c>
    </row>
    <row r="1423" spans="7:9">
      <c r="G1423" s="43"/>
      <c r="H1423" s="44" t="s">
        <v>2136</v>
      </c>
      <c r="I1423" s="135">
        <v>363421</v>
      </c>
    </row>
    <row r="1424" spans="7:9">
      <c r="G1424" s="43"/>
      <c r="H1424" s="44" t="s">
        <v>2137</v>
      </c>
      <c r="I1424" s="135">
        <v>363685</v>
      </c>
    </row>
    <row r="1425" spans="7:9">
      <c r="G1425" s="43"/>
      <c r="H1425" s="44" t="s">
        <v>2138</v>
      </c>
      <c r="I1425" s="135">
        <v>363839</v>
      </c>
    </row>
    <row r="1426" spans="7:9">
      <c r="G1426" s="43"/>
      <c r="H1426" s="44" t="s">
        <v>2139</v>
      </c>
      <c r="I1426" s="135">
        <v>363871</v>
      </c>
    </row>
    <row r="1427" spans="7:9">
      <c r="G1427" s="43"/>
      <c r="H1427" s="44" t="s">
        <v>2140</v>
      </c>
      <c r="I1427" s="135">
        <v>363880</v>
      </c>
    </row>
    <row r="1428" spans="7:9">
      <c r="G1428" s="43"/>
      <c r="H1428" s="44" t="s">
        <v>2141</v>
      </c>
      <c r="I1428" s="135">
        <v>364011</v>
      </c>
    </row>
    <row r="1429" spans="7:9">
      <c r="G1429" s="43"/>
      <c r="H1429" s="44" t="s">
        <v>2142</v>
      </c>
      <c r="I1429" s="135">
        <v>364029</v>
      </c>
    </row>
    <row r="1430" spans="7:9">
      <c r="G1430" s="43"/>
      <c r="H1430" s="44" t="s">
        <v>2143</v>
      </c>
      <c r="I1430" s="135">
        <v>364037</v>
      </c>
    </row>
    <row r="1431" spans="7:9">
      <c r="G1431" s="43"/>
      <c r="H1431" s="44" t="s">
        <v>2144</v>
      </c>
      <c r="I1431" s="135">
        <v>364045</v>
      </c>
    </row>
    <row r="1432" spans="7:9">
      <c r="G1432" s="43"/>
      <c r="H1432" s="44" t="s">
        <v>2145</v>
      </c>
      <c r="I1432" s="135">
        <v>364053</v>
      </c>
    </row>
    <row r="1433" spans="7:9">
      <c r="G1433" s="43"/>
      <c r="H1433" s="44" t="s">
        <v>2146</v>
      </c>
      <c r="I1433" s="135">
        <v>364681</v>
      </c>
    </row>
    <row r="1434" spans="7:9">
      <c r="G1434" s="43"/>
      <c r="H1434" s="44" t="s">
        <v>2147</v>
      </c>
      <c r="I1434" s="135">
        <v>364894</v>
      </c>
    </row>
    <row r="1435" spans="7:9">
      <c r="G1435" s="40" t="s">
        <v>290</v>
      </c>
      <c r="H1435" s="39"/>
      <c r="I1435" s="134">
        <v>370002</v>
      </c>
    </row>
    <row r="1436" spans="7:9">
      <c r="G1436" s="43"/>
      <c r="H1436" s="44" t="s">
        <v>2148</v>
      </c>
      <c r="I1436" s="135">
        <v>372013</v>
      </c>
    </row>
    <row r="1437" spans="7:9">
      <c r="G1437" s="43"/>
      <c r="H1437" s="44" t="s">
        <v>2149</v>
      </c>
      <c r="I1437" s="135">
        <v>372021</v>
      </c>
    </row>
    <row r="1438" spans="7:9">
      <c r="G1438" s="43"/>
      <c r="H1438" s="44" t="s">
        <v>2150</v>
      </c>
      <c r="I1438" s="135">
        <v>372030</v>
      </c>
    </row>
    <row r="1439" spans="7:9">
      <c r="G1439" s="43"/>
      <c r="H1439" s="44" t="s">
        <v>2151</v>
      </c>
      <c r="I1439" s="135">
        <v>372048</v>
      </c>
    </row>
    <row r="1440" spans="7:9">
      <c r="G1440" s="43"/>
      <c r="H1440" s="44" t="s">
        <v>2152</v>
      </c>
      <c r="I1440" s="135">
        <v>372056</v>
      </c>
    </row>
    <row r="1441" spans="7:9">
      <c r="G1441" s="43"/>
      <c r="H1441" s="44" t="s">
        <v>2153</v>
      </c>
      <c r="I1441" s="135">
        <v>372064</v>
      </c>
    </row>
    <row r="1442" spans="7:9">
      <c r="G1442" s="43"/>
      <c r="H1442" s="44" t="s">
        <v>2154</v>
      </c>
      <c r="I1442" s="135">
        <v>372072</v>
      </c>
    </row>
    <row r="1443" spans="7:9">
      <c r="G1443" s="43"/>
      <c r="H1443" s="44" t="s">
        <v>2155</v>
      </c>
      <c r="I1443" s="135">
        <v>372081</v>
      </c>
    </row>
    <row r="1444" spans="7:9">
      <c r="G1444" s="43"/>
      <c r="H1444" s="44" t="s">
        <v>2156</v>
      </c>
      <c r="I1444" s="135">
        <v>373222</v>
      </c>
    </row>
    <row r="1445" spans="7:9">
      <c r="G1445" s="43"/>
      <c r="H1445" s="44" t="s">
        <v>2157</v>
      </c>
      <c r="I1445" s="135">
        <v>373249</v>
      </c>
    </row>
    <row r="1446" spans="7:9">
      <c r="G1446" s="43"/>
      <c r="H1446" s="44" t="s">
        <v>2158</v>
      </c>
      <c r="I1446" s="135">
        <v>373419</v>
      </c>
    </row>
    <row r="1447" spans="7:9">
      <c r="G1447" s="43"/>
      <c r="H1447" s="44" t="s">
        <v>2159</v>
      </c>
      <c r="I1447" s="135">
        <v>373648</v>
      </c>
    </row>
    <row r="1448" spans="7:9">
      <c r="G1448" s="43"/>
      <c r="H1448" s="44" t="s">
        <v>2160</v>
      </c>
      <c r="I1448" s="135">
        <v>373869</v>
      </c>
    </row>
    <row r="1449" spans="7:9">
      <c r="G1449" s="43"/>
      <c r="H1449" s="44" t="s">
        <v>2161</v>
      </c>
      <c r="I1449" s="135">
        <v>373877</v>
      </c>
    </row>
    <row r="1450" spans="7:9">
      <c r="G1450" s="43"/>
      <c r="H1450" s="44" t="s">
        <v>2162</v>
      </c>
      <c r="I1450" s="135">
        <v>374032</v>
      </c>
    </row>
    <row r="1451" spans="7:9">
      <c r="G1451" s="43"/>
      <c r="H1451" s="44" t="s">
        <v>2163</v>
      </c>
      <c r="I1451" s="135">
        <v>374041</v>
      </c>
    </row>
    <row r="1452" spans="7:9">
      <c r="G1452" s="43"/>
      <c r="H1452" s="44" t="s">
        <v>2164</v>
      </c>
      <c r="I1452" s="135">
        <v>374067</v>
      </c>
    </row>
    <row r="1453" spans="7:9">
      <c r="G1453" s="40" t="s">
        <v>294</v>
      </c>
      <c r="H1453" s="39"/>
      <c r="I1453" s="134">
        <v>380008</v>
      </c>
    </row>
    <row r="1454" spans="7:9">
      <c r="G1454" s="43"/>
      <c r="H1454" s="44" t="s">
        <v>2165</v>
      </c>
      <c r="I1454" s="135">
        <v>382019</v>
      </c>
    </row>
    <row r="1455" spans="7:9">
      <c r="G1455" s="43"/>
      <c r="H1455" s="44" t="s">
        <v>2166</v>
      </c>
      <c r="I1455" s="135">
        <v>382027</v>
      </c>
    </row>
    <row r="1456" spans="7:9">
      <c r="G1456" s="43"/>
      <c r="H1456" s="44" t="s">
        <v>2167</v>
      </c>
      <c r="I1456" s="135">
        <v>382035</v>
      </c>
    </row>
    <row r="1457" spans="7:9">
      <c r="G1457" s="43"/>
      <c r="H1457" s="44" t="s">
        <v>2168</v>
      </c>
      <c r="I1457" s="135">
        <v>382043</v>
      </c>
    </row>
    <row r="1458" spans="7:9">
      <c r="G1458" s="43"/>
      <c r="H1458" s="44" t="s">
        <v>2169</v>
      </c>
      <c r="I1458" s="135">
        <v>382051</v>
      </c>
    </row>
    <row r="1459" spans="7:9">
      <c r="G1459" s="43"/>
      <c r="H1459" s="44" t="s">
        <v>2170</v>
      </c>
      <c r="I1459" s="135">
        <v>382060</v>
      </c>
    </row>
    <row r="1460" spans="7:9">
      <c r="G1460" s="43"/>
      <c r="H1460" s="44" t="s">
        <v>2171</v>
      </c>
      <c r="I1460" s="135">
        <v>382078</v>
      </c>
    </row>
    <row r="1461" spans="7:9">
      <c r="G1461" s="43"/>
      <c r="H1461" s="44" t="s">
        <v>2172</v>
      </c>
      <c r="I1461" s="135">
        <v>382108</v>
      </c>
    </row>
    <row r="1462" spans="7:9">
      <c r="G1462" s="43"/>
      <c r="H1462" s="44" t="s">
        <v>2173</v>
      </c>
      <c r="I1462" s="135">
        <v>382132</v>
      </c>
    </row>
    <row r="1463" spans="7:9">
      <c r="G1463" s="43"/>
      <c r="H1463" s="44" t="s">
        <v>2174</v>
      </c>
      <c r="I1463" s="135">
        <v>382141</v>
      </c>
    </row>
    <row r="1464" spans="7:9">
      <c r="G1464" s="43"/>
      <c r="H1464" s="44" t="s">
        <v>2175</v>
      </c>
      <c r="I1464" s="135">
        <v>382159</v>
      </c>
    </row>
    <row r="1465" spans="7:9">
      <c r="G1465" s="43"/>
      <c r="H1465" s="44" t="s">
        <v>2176</v>
      </c>
      <c r="I1465" s="135">
        <v>383562</v>
      </c>
    </row>
    <row r="1466" spans="7:9">
      <c r="G1466" s="43"/>
      <c r="H1466" s="44" t="s">
        <v>2177</v>
      </c>
      <c r="I1466" s="135">
        <v>383864</v>
      </c>
    </row>
    <row r="1467" spans="7:9">
      <c r="G1467" s="43"/>
      <c r="H1467" s="44" t="s">
        <v>272</v>
      </c>
      <c r="I1467" s="135">
        <v>384011</v>
      </c>
    </row>
    <row r="1468" spans="7:9">
      <c r="G1468" s="43"/>
      <c r="H1468" s="44" t="s">
        <v>2178</v>
      </c>
      <c r="I1468" s="135">
        <v>384020</v>
      </c>
    </row>
    <row r="1469" spans="7:9">
      <c r="G1469" s="43"/>
      <c r="H1469" s="44" t="s">
        <v>2179</v>
      </c>
      <c r="I1469" s="135">
        <v>384224</v>
      </c>
    </row>
    <row r="1470" spans="7:9">
      <c r="G1470" s="43"/>
      <c r="H1470" s="44" t="s">
        <v>2180</v>
      </c>
      <c r="I1470" s="135">
        <v>384429</v>
      </c>
    </row>
    <row r="1471" spans="7:9">
      <c r="G1471" s="43"/>
      <c r="H1471" s="44" t="s">
        <v>2181</v>
      </c>
      <c r="I1471" s="135">
        <v>384844</v>
      </c>
    </row>
    <row r="1472" spans="7:9">
      <c r="G1472" s="43"/>
      <c r="H1472" s="44" t="s">
        <v>2182</v>
      </c>
      <c r="I1472" s="135">
        <v>384887</v>
      </c>
    </row>
    <row r="1473" spans="7:9">
      <c r="G1473" s="43"/>
      <c r="H1473" s="44" t="s">
        <v>2183</v>
      </c>
      <c r="I1473" s="135">
        <v>385069</v>
      </c>
    </row>
    <row r="1474" spans="7:9">
      <c r="G1474" s="40" t="s">
        <v>298</v>
      </c>
      <c r="H1474" s="39"/>
      <c r="I1474" s="134">
        <v>390003</v>
      </c>
    </row>
    <row r="1475" spans="7:9">
      <c r="G1475" s="43"/>
      <c r="H1475" s="44" t="s">
        <v>2184</v>
      </c>
      <c r="I1475" s="135">
        <v>392014</v>
      </c>
    </row>
    <row r="1476" spans="7:9">
      <c r="G1476" s="43"/>
      <c r="H1476" s="44" t="s">
        <v>2185</v>
      </c>
      <c r="I1476" s="135">
        <v>392022</v>
      </c>
    </row>
    <row r="1477" spans="7:9">
      <c r="G1477" s="43"/>
      <c r="H1477" s="44" t="s">
        <v>2186</v>
      </c>
      <c r="I1477" s="135">
        <v>392031</v>
      </c>
    </row>
    <row r="1478" spans="7:9">
      <c r="G1478" s="43"/>
      <c r="H1478" s="44" t="s">
        <v>2187</v>
      </c>
      <c r="I1478" s="135">
        <v>392049</v>
      </c>
    </row>
    <row r="1479" spans="7:9">
      <c r="G1479" s="43"/>
      <c r="H1479" s="44" t="s">
        <v>2188</v>
      </c>
      <c r="I1479" s="135">
        <v>392057</v>
      </c>
    </row>
    <row r="1480" spans="7:9">
      <c r="G1480" s="43"/>
      <c r="H1480" s="44" t="s">
        <v>2189</v>
      </c>
      <c r="I1480" s="135">
        <v>392065</v>
      </c>
    </row>
    <row r="1481" spans="7:9">
      <c r="G1481" s="43"/>
      <c r="H1481" s="44" t="s">
        <v>2190</v>
      </c>
      <c r="I1481" s="135">
        <v>392081</v>
      </c>
    </row>
    <row r="1482" spans="7:9">
      <c r="G1482" s="43"/>
      <c r="H1482" s="44" t="s">
        <v>2191</v>
      </c>
      <c r="I1482" s="135">
        <v>392090</v>
      </c>
    </row>
    <row r="1483" spans="7:9">
      <c r="G1483" s="43"/>
      <c r="H1483" s="44" t="s">
        <v>2192</v>
      </c>
      <c r="I1483" s="135">
        <v>392103</v>
      </c>
    </row>
    <row r="1484" spans="7:9">
      <c r="G1484" s="43"/>
      <c r="H1484" s="44" t="s">
        <v>2193</v>
      </c>
      <c r="I1484" s="135">
        <v>392111</v>
      </c>
    </row>
    <row r="1485" spans="7:9">
      <c r="G1485" s="43"/>
      <c r="H1485" s="44" t="s">
        <v>2194</v>
      </c>
      <c r="I1485" s="135">
        <v>392120</v>
      </c>
    </row>
    <row r="1486" spans="7:9">
      <c r="G1486" s="43"/>
      <c r="H1486" s="44" t="s">
        <v>2195</v>
      </c>
      <c r="I1486" s="135">
        <v>393011</v>
      </c>
    </row>
    <row r="1487" spans="7:9">
      <c r="G1487" s="43"/>
      <c r="H1487" s="44" t="s">
        <v>2196</v>
      </c>
      <c r="I1487" s="135">
        <v>393029</v>
      </c>
    </row>
    <row r="1488" spans="7:9">
      <c r="G1488" s="43"/>
      <c r="H1488" s="44" t="s">
        <v>2197</v>
      </c>
      <c r="I1488" s="135">
        <v>393037</v>
      </c>
    </row>
    <row r="1489" spans="7:9">
      <c r="G1489" s="43"/>
      <c r="H1489" s="44" t="s">
        <v>2198</v>
      </c>
      <c r="I1489" s="135">
        <v>393045</v>
      </c>
    </row>
    <row r="1490" spans="7:9">
      <c r="G1490" s="43"/>
      <c r="H1490" s="44" t="s">
        <v>2199</v>
      </c>
      <c r="I1490" s="135">
        <v>393053</v>
      </c>
    </row>
    <row r="1491" spans="7:9">
      <c r="G1491" s="43"/>
      <c r="H1491" s="44" t="s">
        <v>2200</v>
      </c>
      <c r="I1491" s="135">
        <v>393061</v>
      </c>
    </row>
    <row r="1492" spans="7:9">
      <c r="G1492" s="43"/>
      <c r="H1492" s="44" t="s">
        <v>2201</v>
      </c>
      <c r="I1492" s="135">
        <v>393070</v>
      </c>
    </row>
    <row r="1493" spans="7:9">
      <c r="G1493" s="43"/>
      <c r="H1493" s="44" t="s">
        <v>2202</v>
      </c>
      <c r="I1493" s="135">
        <v>393410</v>
      </c>
    </row>
    <row r="1494" spans="7:9">
      <c r="G1494" s="43"/>
      <c r="H1494" s="44" t="s">
        <v>2203</v>
      </c>
      <c r="I1494" s="135">
        <v>393444</v>
      </c>
    </row>
    <row r="1495" spans="7:9">
      <c r="G1495" s="43"/>
      <c r="H1495" s="44" t="s">
        <v>2204</v>
      </c>
      <c r="I1495" s="135">
        <v>393631</v>
      </c>
    </row>
    <row r="1496" spans="7:9">
      <c r="G1496" s="43"/>
      <c r="H1496" s="44" t="s">
        <v>2205</v>
      </c>
      <c r="I1496" s="135">
        <v>393649</v>
      </c>
    </row>
    <row r="1497" spans="7:9">
      <c r="G1497" s="43"/>
      <c r="H1497" s="44" t="s">
        <v>2206</v>
      </c>
      <c r="I1497" s="135">
        <v>393860</v>
      </c>
    </row>
    <row r="1498" spans="7:9">
      <c r="G1498" s="43"/>
      <c r="H1498" s="44" t="s">
        <v>2207</v>
      </c>
      <c r="I1498" s="135">
        <v>393878</v>
      </c>
    </row>
    <row r="1499" spans="7:9">
      <c r="G1499" s="43"/>
      <c r="H1499" s="44" t="s">
        <v>2208</v>
      </c>
      <c r="I1499" s="135">
        <v>394017</v>
      </c>
    </row>
    <row r="1500" spans="7:9">
      <c r="G1500" s="43"/>
      <c r="H1500" s="44" t="s">
        <v>2209</v>
      </c>
      <c r="I1500" s="135">
        <v>394025</v>
      </c>
    </row>
    <row r="1501" spans="7:9">
      <c r="G1501" s="43"/>
      <c r="H1501" s="44" t="s">
        <v>2210</v>
      </c>
      <c r="I1501" s="135">
        <v>394033</v>
      </c>
    </row>
    <row r="1502" spans="7:9">
      <c r="G1502" s="43"/>
      <c r="H1502" s="44" t="s">
        <v>2211</v>
      </c>
      <c r="I1502" s="135">
        <v>394050</v>
      </c>
    </row>
    <row r="1503" spans="7:9">
      <c r="G1503" s="43"/>
      <c r="H1503" s="44" t="s">
        <v>2212</v>
      </c>
      <c r="I1503" s="135">
        <v>394106</v>
      </c>
    </row>
    <row r="1504" spans="7:9">
      <c r="G1504" s="43"/>
      <c r="H1504" s="44" t="s">
        <v>2213</v>
      </c>
      <c r="I1504" s="135">
        <v>394114</v>
      </c>
    </row>
    <row r="1505" spans="7:9">
      <c r="G1505" s="43"/>
      <c r="H1505" s="44" t="s">
        <v>2214</v>
      </c>
      <c r="I1505" s="135">
        <v>394122</v>
      </c>
    </row>
    <row r="1506" spans="7:9">
      <c r="G1506" s="43"/>
      <c r="H1506" s="44" t="s">
        <v>2215</v>
      </c>
      <c r="I1506" s="135">
        <v>394246</v>
      </c>
    </row>
    <row r="1507" spans="7:9">
      <c r="G1507" s="43"/>
      <c r="H1507" s="44" t="s">
        <v>2216</v>
      </c>
      <c r="I1507" s="135">
        <v>394271</v>
      </c>
    </row>
    <row r="1508" spans="7:9">
      <c r="G1508" s="43"/>
      <c r="H1508" s="44" t="s">
        <v>2217</v>
      </c>
      <c r="I1508" s="135">
        <v>394289</v>
      </c>
    </row>
    <row r="1509" spans="7:9">
      <c r="G1509" s="40" t="s">
        <v>304</v>
      </c>
      <c r="H1509" s="39"/>
      <c r="I1509" s="134">
        <v>400009</v>
      </c>
    </row>
    <row r="1510" spans="7:9">
      <c r="G1510" s="43"/>
      <c r="H1510" s="44" t="s">
        <v>2218</v>
      </c>
      <c r="I1510" s="135">
        <v>401005</v>
      </c>
    </row>
    <row r="1511" spans="7:9">
      <c r="G1511" s="43"/>
      <c r="H1511" s="44" t="s">
        <v>2219</v>
      </c>
      <c r="I1511" s="135">
        <v>401307</v>
      </c>
    </row>
    <row r="1512" spans="7:9">
      <c r="G1512" s="43"/>
      <c r="H1512" s="44" t="s">
        <v>2220</v>
      </c>
      <c r="I1512" s="135">
        <v>402028</v>
      </c>
    </row>
    <row r="1513" spans="7:9">
      <c r="G1513" s="43"/>
      <c r="H1513" s="44" t="s">
        <v>2221</v>
      </c>
      <c r="I1513" s="135">
        <v>402036</v>
      </c>
    </row>
    <row r="1514" spans="7:9">
      <c r="G1514" s="43"/>
      <c r="H1514" s="44" t="s">
        <v>2222</v>
      </c>
      <c r="I1514" s="135">
        <v>402044</v>
      </c>
    </row>
    <row r="1515" spans="7:9">
      <c r="G1515" s="43"/>
      <c r="H1515" s="44" t="s">
        <v>2223</v>
      </c>
      <c r="I1515" s="135">
        <v>402052</v>
      </c>
    </row>
    <row r="1516" spans="7:9">
      <c r="G1516" s="43"/>
      <c r="H1516" s="44" t="s">
        <v>2224</v>
      </c>
      <c r="I1516" s="135">
        <v>402061</v>
      </c>
    </row>
    <row r="1517" spans="7:9">
      <c r="G1517" s="43"/>
      <c r="H1517" s="44" t="s">
        <v>2225</v>
      </c>
      <c r="I1517" s="135">
        <v>402079</v>
      </c>
    </row>
    <row r="1518" spans="7:9">
      <c r="G1518" s="43"/>
      <c r="H1518" s="44" t="s">
        <v>2226</v>
      </c>
      <c r="I1518" s="135">
        <v>402109</v>
      </c>
    </row>
    <row r="1519" spans="7:9">
      <c r="G1519" s="43"/>
      <c r="H1519" s="44" t="s">
        <v>2227</v>
      </c>
      <c r="I1519" s="135">
        <v>402117</v>
      </c>
    </row>
    <row r="1520" spans="7:9">
      <c r="G1520" s="43"/>
      <c r="H1520" s="44" t="s">
        <v>2228</v>
      </c>
      <c r="I1520" s="135">
        <v>402125</v>
      </c>
    </row>
    <row r="1521" spans="7:9">
      <c r="G1521" s="43"/>
      <c r="H1521" s="44" t="s">
        <v>2229</v>
      </c>
      <c r="I1521" s="135">
        <v>402133</v>
      </c>
    </row>
    <row r="1522" spans="7:9">
      <c r="G1522" s="43"/>
      <c r="H1522" s="44" t="s">
        <v>2230</v>
      </c>
      <c r="I1522" s="135">
        <v>402141</v>
      </c>
    </row>
    <row r="1523" spans="7:9">
      <c r="G1523" s="43"/>
      <c r="H1523" s="44" t="s">
        <v>2231</v>
      </c>
      <c r="I1523" s="135">
        <v>402150</v>
      </c>
    </row>
    <row r="1524" spans="7:9">
      <c r="G1524" s="43"/>
      <c r="H1524" s="44" t="s">
        <v>2232</v>
      </c>
      <c r="I1524" s="135">
        <v>402168</v>
      </c>
    </row>
    <row r="1525" spans="7:9">
      <c r="G1525" s="43"/>
      <c r="H1525" s="44" t="s">
        <v>2233</v>
      </c>
      <c r="I1525" s="135">
        <v>402176</v>
      </c>
    </row>
    <row r="1526" spans="7:9">
      <c r="G1526" s="43"/>
      <c r="H1526" s="44" t="s">
        <v>2234</v>
      </c>
      <c r="I1526" s="135">
        <v>402184</v>
      </c>
    </row>
    <row r="1527" spans="7:9">
      <c r="G1527" s="43"/>
      <c r="H1527" s="44" t="s">
        <v>2235</v>
      </c>
      <c r="I1527" s="135">
        <v>402192</v>
      </c>
    </row>
    <row r="1528" spans="7:9">
      <c r="G1528" s="43"/>
      <c r="H1528" s="44" t="s">
        <v>2236</v>
      </c>
      <c r="I1528" s="135">
        <v>402206</v>
      </c>
    </row>
    <row r="1529" spans="7:9">
      <c r="G1529" s="43"/>
      <c r="H1529" s="44" t="s">
        <v>2237</v>
      </c>
      <c r="I1529" s="135">
        <v>402214</v>
      </c>
    </row>
    <row r="1530" spans="7:9">
      <c r="G1530" s="43"/>
      <c r="H1530" s="44" t="s">
        <v>2238</v>
      </c>
      <c r="I1530" s="135">
        <v>402231</v>
      </c>
    </row>
    <row r="1531" spans="7:9">
      <c r="G1531" s="43"/>
      <c r="H1531" s="44" t="s">
        <v>2239</v>
      </c>
      <c r="I1531" s="135">
        <v>402249</v>
      </c>
    </row>
    <row r="1532" spans="7:9">
      <c r="G1532" s="43"/>
      <c r="H1532" s="44" t="s">
        <v>2240</v>
      </c>
      <c r="I1532" s="135">
        <v>402257</v>
      </c>
    </row>
    <row r="1533" spans="7:9">
      <c r="G1533" s="43"/>
      <c r="H1533" s="44" t="s">
        <v>2241</v>
      </c>
      <c r="I1533" s="135">
        <v>402265</v>
      </c>
    </row>
    <row r="1534" spans="7:9">
      <c r="G1534" s="43"/>
      <c r="H1534" s="44" t="s">
        <v>2242</v>
      </c>
      <c r="I1534" s="135">
        <v>402273</v>
      </c>
    </row>
    <row r="1535" spans="7:9">
      <c r="G1535" s="43"/>
      <c r="H1535" s="44" t="s">
        <v>2243</v>
      </c>
      <c r="I1535" s="135">
        <v>402281</v>
      </c>
    </row>
    <row r="1536" spans="7:9">
      <c r="G1536" s="43"/>
      <c r="H1536" s="44" t="s">
        <v>2244</v>
      </c>
      <c r="I1536" s="135">
        <v>402290</v>
      </c>
    </row>
    <row r="1537" spans="7:9">
      <c r="G1537" s="43"/>
      <c r="H1537" s="44" t="s">
        <v>2245</v>
      </c>
      <c r="I1537" s="135">
        <v>402303</v>
      </c>
    </row>
    <row r="1538" spans="7:9">
      <c r="G1538" s="43"/>
      <c r="H1538" s="44" t="s">
        <v>2246</v>
      </c>
      <c r="I1538" s="135">
        <v>402311</v>
      </c>
    </row>
    <row r="1539" spans="7:9">
      <c r="G1539" s="43"/>
      <c r="H1539" s="44" t="s">
        <v>2247</v>
      </c>
      <c r="I1539" s="135">
        <v>403415</v>
      </c>
    </row>
    <row r="1540" spans="7:9">
      <c r="G1540" s="43"/>
      <c r="H1540" s="44" t="s">
        <v>2248</v>
      </c>
      <c r="I1540" s="135">
        <v>403423</v>
      </c>
    </row>
    <row r="1541" spans="7:9">
      <c r="G1541" s="43"/>
      <c r="H1541" s="44" t="s">
        <v>2249</v>
      </c>
      <c r="I1541" s="135">
        <v>403431</v>
      </c>
    </row>
    <row r="1542" spans="7:9">
      <c r="G1542" s="43"/>
      <c r="H1542" s="44" t="s">
        <v>2250</v>
      </c>
      <c r="I1542" s="135">
        <v>403440</v>
      </c>
    </row>
    <row r="1543" spans="7:9">
      <c r="G1543" s="43"/>
      <c r="H1543" s="44" t="s">
        <v>2251</v>
      </c>
      <c r="I1543" s="135">
        <v>403458</v>
      </c>
    </row>
    <row r="1544" spans="7:9">
      <c r="G1544" s="43"/>
      <c r="H1544" s="44" t="s">
        <v>2252</v>
      </c>
      <c r="I1544" s="135">
        <v>403482</v>
      </c>
    </row>
    <row r="1545" spans="7:9">
      <c r="G1545" s="43"/>
      <c r="H1545" s="44" t="s">
        <v>2253</v>
      </c>
      <c r="I1545" s="135">
        <v>403491</v>
      </c>
    </row>
    <row r="1546" spans="7:9">
      <c r="G1546" s="43"/>
      <c r="H1546" s="44" t="s">
        <v>2254</v>
      </c>
      <c r="I1546" s="135">
        <v>403814</v>
      </c>
    </row>
    <row r="1547" spans="7:9">
      <c r="G1547" s="43"/>
      <c r="H1547" s="44" t="s">
        <v>2255</v>
      </c>
      <c r="I1547" s="135">
        <v>403822</v>
      </c>
    </row>
    <row r="1548" spans="7:9">
      <c r="G1548" s="43"/>
      <c r="H1548" s="44" t="s">
        <v>2256</v>
      </c>
      <c r="I1548" s="135">
        <v>403831</v>
      </c>
    </row>
    <row r="1549" spans="7:9">
      <c r="G1549" s="43"/>
      <c r="H1549" s="44" t="s">
        <v>2257</v>
      </c>
      <c r="I1549" s="135">
        <v>403849</v>
      </c>
    </row>
    <row r="1550" spans="7:9">
      <c r="G1550" s="43"/>
      <c r="H1550" s="44" t="s">
        <v>2258</v>
      </c>
      <c r="I1550" s="135">
        <v>404012</v>
      </c>
    </row>
    <row r="1551" spans="7:9">
      <c r="G1551" s="43"/>
      <c r="H1551" s="44" t="s">
        <v>2259</v>
      </c>
      <c r="I1551" s="135">
        <v>404021</v>
      </c>
    </row>
    <row r="1552" spans="7:9">
      <c r="G1552" s="43"/>
      <c r="H1552" s="44" t="s">
        <v>2260</v>
      </c>
      <c r="I1552" s="135">
        <v>404217</v>
      </c>
    </row>
    <row r="1553" spans="7:9">
      <c r="G1553" s="43"/>
      <c r="H1553" s="44" t="s">
        <v>2261</v>
      </c>
      <c r="I1553" s="135">
        <v>404471</v>
      </c>
    </row>
    <row r="1554" spans="7:9">
      <c r="G1554" s="43"/>
      <c r="H1554" s="44" t="s">
        <v>2262</v>
      </c>
      <c r="I1554" s="135">
        <v>404489</v>
      </c>
    </row>
    <row r="1555" spans="7:9">
      <c r="G1555" s="43"/>
      <c r="H1555" s="44" t="s">
        <v>2263</v>
      </c>
      <c r="I1555" s="135">
        <v>405035</v>
      </c>
    </row>
    <row r="1556" spans="7:9">
      <c r="G1556" s="43"/>
      <c r="H1556" s="44" t="s">
        <v>2264</v>
      </c>
      <c r="I1556" s="135">
        <v>405221</v>
      </c>
    </row>
    <row r="1557" spans="7:9">
      <c r="G1557" s="43"/>
      <c r="H1557" s="44" t="s">
        <v>2007</v>
      </c>
      <c r="I1557" s="135">
        <v>405442</v>
      </c>
    </row>
    <row r="1558" spans="7:9">
      <c r="G1558" s="43"/>
      <c r="H1558" s="44" t="s">
        <v>2265</v>
      </c>
      <c r="I1558" s="135">
        <v>406015</v>
      </c>
    </row>
    <row r="1559" spans="7:9">
      <c r="G1559" s="43"/>
      <c r="H1559" s="44" t="s">
        <v>2266</v>
      </c>
      <c r="I1559" s="135">
        <v>406023</v>
      </c>
    </row>
    <row r="1560" spans="7:9">
      <c r="G1560" s="43"/>
      <c r="H1560" s="44" t="s">
        <v>2267</v>
      </c>
      <c r="I1560" s="135">
        <v>406040</v>
      </c>
    </row>
    <row r="1561" spans="7:9">
      <c r="G1561" s="43"/>
      <c r="H1561" s="44" t="s">
        <v>839</v>
      </c>
      <c r="I1561" s="135">
        <v>406058</v>
      </c>
    </row>
    <row r="1562" spans="7:9">
      <c r="G1562" s="43"/>
      <c r="H1562" s="44" t="s">
        <v>2268</v>
      </c>
      <c r="I1562" s="135">
        <v>406082</v>
      </c>
    </row>
    <row r="1563" spans="7:9">
      <c r="G1563" s="43"/>
      <c r="H1563" s="44" t="s">
        <v>2269</v>
      </c>
      <c r="I1563" s="135">
        <v>406091</v>
      </c>
    </row>
    <row r="1564" spans="7:9">
      <c r="G1564" s="43"/>
      <c r="H1564" s="44" t="s">
        <v>2270</v>
      </c>
      <c r="I1564" s="135">
        <v>406104</v>
      </c>
    </row>
    <row r="1565" spans="7:9">
      <c r="G1565" s="43"/>
      <c r="H1565" s="44" t="s">
        <v>2271</v>
      </c>
      <c r="I1565" s="135">
        <v>406210</v>
      </c>
    </row>
    <row r="1566" spans="7:9">
      <c r="G1566" s="43"/>
      <c r="H1566" s="44" t="s">
        <v>2272</v>
      </c>
      <c r="I1566" s="135">
        <v>406252</v>
      </c>
    </row>
    <row r="1567" spans="7:9">
      <c r="G1567" s="43"/>
      <c r="H1567" s="44" t="s">
        <v>2273</v>
      </c>
      <c r="I1567" s="135">
        <v>406422</v>
      </c>
    </row>
    <row r="1568" spans="7:9">
      <c r="G1568" s="43"/>
      <c r="H1568" s="44" t="s">
        <v>2274</v>
      </c>
      <c r="I1568" s="135">
        <v>406465</v>
      </c>
    </row>
    <row r="1569" spans="7:9">
      <c r="G1569" s="43"/>
      <c r="H1569" s="44" t="s">
        <v>2275</v>
      </c>
      <c r="I1569" s="135">
        <v>406473</v>
      </c>
    </row>
    <row r="1570" spans="7:9">
      <c r="G1570" s="40" t="s">
        <v>308</v>
      </c>
      <c r="H1570" s="39"/>
      <c r="I1570" s="134">
        <v>410004</v>
      </c>
    </row>
    <row r="1571" spans="7:9">
      <c r="G1571" s="43"/>
      <c r="H1571" s="44" t="s">
        <v>2276</v>
      </c>
      <c r="I1571" s="135">
        <v>412015</v>
      </c>
    </row>
    <row r="1572" spans="7:9">
      <c r="G1572" s="43"/>
      <c r="H1572" s="44" t="s">
        <v>2277</v>
      </c>
      <c r="I1572" s="135">
        <v>412023</v>
      </c>
    </row>
    <row r="1573" spans="7:9">
      <c r="G1573" s="43"/>
      <c r="H1573" s="44" t="s">
        <v>2278</v>
      </c>
      <c r="I1573" s="135">
        <v>412031</v>
      </c>
    </row>
    <row r="1574" spans="7:9">
      <c r="G1574" s="43"/>
      <c r="H1574" s="44" t="s">
        <v>2279</v>
      </c>
      <c r="I1574" s="135">
        <v>412040</v>
      </c>
    </row>
    <row r="1575" spans="7:9">
      <c r="G1575" s="43"/>
      <c r="H1575" s="44" t="s">
        <v>2280</v>
      </c>
      <c r="I1575" s="135">
        <v>412058</v>
      </c>
    </row>
    <row r="1576" spans="7:9">
      <c r="G1576" s="43"/>
      <c r="H1576" s="44" t="s">
        <v>2281</v>
      </c>
      <c r="I1576" s="135">
        <v>412066</v>
      </c>
    </row>
    <row r="1577" spans="7:9">
      <c r="G1577" s="43"/>
      <c r="H1577" s="44" t="s">
        <v>2282</v>
      </c>
      <c r="I1577" s="135">
        <v>412074</v>
      </c>
    </row>
    <row r="1578" spans="7:9">
      <c r="G1578" s="43"/>
      <c r="H1578" s="44" t="s">
        <v>2283</v>
      </c>
      <c r="I1578" s="135">
        <v>412082</v>
      </c>
    </row>
    <row r="1579" spans="7:9">
      <c r="G1579" s="43"/>
      <c r="H1579" s="44" t="s">
        <v>2284</v>
      </c>
      <c r="I1579" s="135">
        <v>412091</v>
      </c>
    </row>
    <row r="1580" spans="7:9">
      <c r="G1580" s="43"/>
      <c r="H1580" s="44" t="s">
        <v>2285</v>
      </c>
      <c r="I1580" s="135">
        <v>412104</v>
      </c>
    </row>
    <row r="1581" spans="7:9">
      <c r="G1581" s="43"/>
      <c r="H1581" s="44" t="s">
        <v>2286</v>
      </c>
      <c r="I1581" s="135">
        <v>413275</v>
      </c>
    </row>
    <row r="1582" spans="7:9">
      <c r="G1582" s="43"/>
      <c r="H1582" s="44" t="s">
        <v>2287</v>
      </c>
      <c r="I1582" s="135">
        <v>413411</v>
      </c>
    </row>
    <row r="1583" spans="7:9">
      <c r="G1583" s="43"/>
      <c r="H1583" s="44" t="s">
        <v>2288</v>
      </c>
      <c r="I1583" s="135">
        <v>413453</v>
      </c>
    </row>
    <row r="1584" spans="7:9">
      <c r="G1584" s="43"/>
      <c r="H1584" s="44" t="s">
        <v>2289</v>
      </c>
      <c r="I1584" s="135">
        <v>413461</v>
      </c>
    </row>
    <row r="1585" spans="7:9">
      <c r="G1585" s="43"/>
      <c r="H1585" s="44" t="s">
        <v>2290</v>
      </c>
      <c r="I1585" s="135">
        <v>413879</v>
      </c>
    </row>
    <row r="1586" spans="7:9">
      <c r="G1586" s="43"/>
      <c r="H1586" s="44" t="s">
        <v>2291</v>
      </c>
      <c r="I1586" s="135">
        <v>414018</v>
      </c>
    </row>
    <row r="1587" spans="7:9">
      <c r="G1587" s="43"/>
      <c r="H1587" s="44" t="s">
        <v>2292</v>
      </c>
      <c r="I1587" s="135">
        <v>414239</v>
      </c>
    </row>
    <row r="1588" spans="7:9">
      <c r="G1588" s="43"/>
      <c r="H1588" s="44" t="s">
        <v>2293</v>
      </c>
      <c r="I1588" s="135">
        <v>414247</v>
      </c>
    </row>
    <row r="1589" spans="7:9">
      <c r="G1589" s="43"/>
      <c r="H1589" s="44" t="s">
        <v>2294</v>
      </c>
      <c r="I1589" s="135">
        <v>414255</v>
      </c>
    </row>
    <row r="1590" spans="7:9">
      <c r="G1590" s="43"/>
      <c r="H1590" s="44" t="s">
        <v>2295</v>
      </c>
      <c r="I1590" s="135">
        <v>414417</v>
      </c>
    </row>
    <row r="1591" spans="7:9">
      <c r="G1591" s="40" t="s">
        <v>312</v>
      </c>
      <c r="H1591" s="39"/>
      <c r="I1591" s="134">
        <v>420000</v>
      </c>
    </row>
    <row r="1592" spans="7:9">
      <c r="G1592" s="43"/>
      <c r="H1592" s="44" t="s">
        <v>2296</v>
      </c>
      <c r="I1592" s="135">
        <v>422011</v>
      </c>
    </row>
    <row r="1593" spans="7:9">
      <c r="G1593" s="43"/>
      <c r="H1593" s="44" t="s">
        <v>2297</v>
      </c>
      <c r="I1593" s="135">
        <v>422029</v>
      </c>
    </row>
    <row r="1594" spans="7:9">
      <c r="G1594" s="43"/>
      <c r="H1594" s="44" t="s">
        <v>2298</v>
      </c>
      <c r="I1594" s="135">
        <v>422037</v>
      </c>
    </row>
    <row r="1595" spans="7:9">
      <c r="G1595" s="43"/>
      <c r="H1595" s="44" t="s">
        <v>2299</v>
      </c>
      <c r="I1595" s="135">
        <v>422045</v>
      </c>
    </row>
    <row r="1596" spans="7:9">
      <c r="G1596" s="43"/>
      <c r="H1596" s="44" t="s">
        <v>2300</v>
      </c>
      <c r="I1596" s="135">
        <v>422053</v>
      </c>
    </row>
    <row r="1597" spans="7:9">
      <c r="G1597" s="43"/>
      <c r="H1597" s="44" t="s">
        <v>2301</v>
      </c>
      <c r="I1597" s="135">
        <v>422070</v>
      </c>
    </row>
    <row r="1598" spans="7:9">
      <c r="G1598" s="43"/>
      <c r="H1598" s="44" t="s">
        <v>2302</v>
      </c>
      <c r="I1598" s="135">
        <v>422088</v>
      </c>
    </row>
    <row r="1599" spans="7:9">
      <c r="G1599" s="43"/>
      <c r="H1599" s="44" t="s">
        <v>2303</v>
      </c>
      <c r="I1599" s="135">
        <v>422096</v>
      </c>
    </row>
    <row r="1600" spans="7:9">
      <c r="G1600" s="43"/>
      <c r="H1600" s="44" t="s">
        <v>2304</v>
      </c>
      <c r="I1600" s="135">
        <v>422100</v>
      </c>
    </row>
    <row r="1601" spans="7:9">
      <c r="G1601" s="43"/>
      <c r="H1601" s="44" t="s">
        <v>2305</v>
      </c>
      <c r="I1601" s="135">
        <v>422118</v>
      </c>
    </row>
    <row r="1602" spans="7:9">
      <c r="G1602" s="43"/>
      <c r="H1602" s="44" t="s">
        <v>2306</v>
      </c>
      <c r="I1602" s="135">
        <v>422126</v>
      </c>
    </row>
    <row r="1603" spans="7:9">
      <c r="G1603" s="43"/>
      <c r="H1603" s="44" t="s">
        <v>2307</v>
      </c>
      <c r="I1603" s="135">
        <v>422134</v>
      </c>
    </row>
    <row r="1604" spans="7:9">
      <c r="G1604" s="43"/>
      <c r="H1604" s="44" t="s">
        <v>2308</v>
      </c>
      <c r="I1604" s="135">
        <v>422142</v>
      </c>
    </row>
    <row r="1605" spans="7:9">
      <c r="G1605" s="43"/>
      <c r="H1605" s="44" t="s">
        <v>2309</v>
      </c>
      <c r="I1605" s="135">
        <v>423076</v>
      </c>
    </row>
    <row r="1606" spans="7:9">
      <c r="G1606" s="43"/>
      <c r="H1606" s="44" t="s">
        <v>2310</v>
      </c>
      <c r="I1606" s="135">
        <v>423084</v>
      </c>
    </row>
    <row r="1607" spans="7:9">
      <c r="G1607" s="43"/>
      <c r="H1607" s="44" t="s">
        <v>2311</v>
      </c>
      <c r="I1607" s="135">
        <v>423211</v>
      </c>
    </row>
    <row r="1608" spans="7:9">
      <c r="G1608" s="43"/>
      <c r="H1608" s="44" t="s">
        <v>2312</v>
      </c>
      <c r="I1608" s="135">
        <v>423220</v>
      </c>
    </row>
    <row r="1609" spans="7:9">
      <c r="G1609" s="43"/>
      <c r="H1609" s="44" t="s">
        <v>2313</v>
      </c>
      <c r="I1609" s="135">
        <v>423238</v>
      </c>
    </row>
    <row r="1610" spans="7:9">
      <c r="G1610" s="43"/>
      <c r="H1610" s="44" t="s">
        <v>2314</v>
      </c>
      <c r="I1610" s="135">
        <v>423831</v>
      </c>
    </row>
    <row r="1611" spans="7:9">
      <c r="G1611" s="43"/>
      <c r="H1611" s="44" t="s">
        <v>2315</v>
      </c>
      <c r="I1611" s="135">
        <v>423912</v>
      </c>
    </row>
    <row r="1612" spans="7:9">
      <c r="G1612" s="43"/>
      <c r="H1612" s="44" t="s">
        <v>2316</v>
      </c>
      <c r="I1612" s="135">
        <v>424111</v>
      </c>
    </row>
    <row r="1613" spans="7:9">
      <c r="G1613" s="40" t="s">
        <v>316</v>
      </c>
      <c r="H1613" s="39"/>
      <c r="I1613" s="134">
        <v>430005</v>
      </c>
    </row>
    <row r="1614" spans="7:9">
      <c r="G1614" s="43"/>
      <c r="H1614" s="44" t="s">
        <v>2317</v>
      </c>
      <c r="I1614" s="135">
        <v>431001</v>
      </c>
    </row>
    <row r="1615" spans="7:9">
      <c r="G1615" s="43"/>
      <c r="H1615" s="44" t="s">
        <v>2318</v>
      </c>
      <c r="I1615" s="135">
        <v>432024</v>
      </c>
    </row>
    <row r="1616" spans="7:9">
      <c r="G1616" s="43"/>
      <c r="H1616" s="44" t="s">
        <v>2319</v>
      </c>
      <c r="I1616" s="135">
        <v>432032</v>
      </c>
    </row>
    <row r="1617" spans="7:9">
      <c r="G1617" s="43"/>
      <c r="H1617" s="44" t="s">
        <v>2320</v>
      </c>
      <c r="I1617" s="135">
        <v>432041</v>
      </c>
    </row>
    <row r="1618" spans="7:9">
      <c r="G1618" s="43"/>
      <c r="H1618" s="44" t="s">
        <v>2321</v>
      </c>
      <c r="I1618" s="135">
        <v>432059</v>
      </c>
    </row>
    <row r="1619" spans="7:9">
      <c r="G1619" s="43"/>
      <c r="H1619" s="44" t="s">
        <v>2322</v>
      </c>
      <c r="I1619" s="135">
        <v>432067</v>
      </c>
    </row>
    <row r="1620" spans="7:9">
      <c r="G1620" s="43"/>
      <c r="H1620" s="44" t="s">
        <v>2323</v>
      </c>
      <c r="I1620" s="135">
        <v>432083</v>
      </c>
    </row>
    <row r="1621" spans="7:9">
      <c r="G1621" s="43"/>
      <c r="H1621" s="44" t="s">
        <v>2324</v>
      </c>
      <c r="I1621" s="135">
        <v>432105</v>
      </c>
    </row>
    <row r="1622" spans="7:9">
      <c r="G1622" s="43"/>
      <c r="H1622" s="44" t="s">
        <v>2325</v>
      </c>
      <c r="I1622" s="135">
        <v>432113</v>
      </c>
    </row>
    <row r="1623" spans="7:9">
      <c r="G1623" s="43"/>
      <c r="H1623" s="44" t="s">
        <v>2326</v>
      </c>
      <c r="I1623" s="135">
        <v>432121</v>
      </c>
    </row>
    <row r="1624" spans="7:9">
      <c r="G1624" s="43"/>
      <c r="H1624" s="44" t="s">
        <v>2327</v>
      </c>
      <c r="I1624" s="135">
        <v>432130</v>
      </c>
    </row>
    <row r="1625" spans="7:9">
      <c r="G1625" s="43"/>
      <c r="H1625" s="44" t="s">
        <v>2328</v>
      </c>
      <c r="I1625" s="135">
        <v>432148</v>
      </c>
    </row>
    <row r="1626" spans="7:9">
      <c r="G1626" s="43"/>
      <c r="H1626" s="44" t="s">
        <v>2329</v>
      </c>
      <c r="I1626" s="135">
        <v>432156</v>
      </c>
    </row>
    <row r="1627" spans="7:9">
      <c r="G1627" s="43"/>
      <c r="H1627" s="44" t="s">
        <v>2330</v>
      </c>
      <c r="I1627" s="135">
        <v>432164</v>
      </c>
    </row>
    <row r="1628" spans="7:9">
      <c r="G1628" s="43"/>
      <c r="H1628" s="44" t="s">
        <v>865</v>
      </c>
      <c r="I1628" s="135">
        <v>433489</v>
      </c>
    </row>
    <row r="1629" spans="7:9">
      <c r="G1629" s="43"/>
      <c r="H1629" s="44" t="s">
        <v>2331</v>
      </c>
      <c r="I1629" s="135">
        <v>433641</v>
      </c>
    </row>
    <row r="1630" spans="7:9">
      <c r="G1630" s="43"/>
      <c r="H1630" s="44" t="s">
        <v>2332</v>
      </c>
      <c r="I1630" s="135">
        <v>433675</v>
      </c>
    </row>
    <row r="1631" spans="7:9">
      <c r="G1631" s="43"/>
      <c r="H1631" s="44" t="s">
        <v>2333</v>
      </c>
      <c r="I1631" s="135">
        <v>433683</v>
      </c>
    </row>
    <row r="1632" spans="7:9">
      <c r="G1632" s="43"/>
      <c r="H1632" s="44" t="s">
        <v>2334</v>
      </c>
      <c r="I1632" s="135">
        <v>433691</v>
      </c>
    </row>
    <row r="1633" spans="7:9">
      <c r="G1633" s="43"/>
      <c r="H1633" s="44" t="s">
        <v>2335</v>
      </c>
      <c r="I1633" s="135">
        <v>434035</v>
      </c>
    </row>
    <row r="1634" spans="7:9">
      <c r="G1634" s="43"/>
      <c r="H1634" s="44" t="s">
        <v>2336</v>
      </c>
      <c r="I1634" s="135">
        <v>434043</v>
      </c>
    </row>
    <row r="1635" spans="7:9">
      <c r="G1635" s="43"/>
      <c r="H1635" s="44" t="s">
        <v>2337</v>
      </c>
      <c r="I1635" s="135">
        <v>434230</v>
      </c>
    </row>
    <row r="1636" spans="7:9">
      <c r="G1636" s="43"/>
      <c r="H1636" s="44" t="s">
        <v>981</v>
      </c>
      <c r="I1636" s="135">
        <v>434248</v>
      </c>
    </row>
    <row r="1637" spans="7:9">
      <c r="G1637" s="43"/>
      <c r="H1637" s="44" t="s">
        <v>2338</v>
      </c>
      <c r="I1637" s="135">
        <v>434256</v>
      </c>
    </row>
    <row r="1638" spans="7:9">
      <c r="G1638" s="43"/>
      <c r="H1638" s="44" t="s">
        <v>1639</v>
      </c>
      <c r="I1638" s="135">
        <v>434281</v>
      </c>
    </row>
    <row r="1639" spans="7:9">
      <c r="G1639" s="43"/>
      <c r="H1639" s="44" t="s">
        <v>2339</v>
      </c>
      <c r="I1639" s="135">
        <v>434329</v>
      </c>
    </row>
    <row r="1640" spans="7:9">
      <c r="G1640" s="43"/>
      <c r="H1640" s="44" t="s">
        <v>2340</v>
      </c>
      <c r="I1640" s="135">
        <v>434337</v>
      </c>
    </row>
    <row r="1641" spans="7:9">
      <c r="G1641" s="43"/>
      <c r="H1641" s="44" t="s">
        <v>2341</v>
      </c>
      <c r="I1641" s="135">
        <v>434418</v>
      </c>
    </row>
    <row r="1642" spans="7:9">
      <c r="G1642" s="43"/>
      <c r="H1642" s="44" t="s">
        <v>2342</v>
      </c>
      <c r="I1642" s="135">
        <v>434426</v>
      </c>
    </row>
    <row r="1643" spans="7:9">
      <c r="G1643" s="43"/>
      <c r="H1643" s="44" t="s">
        <v>2343</v>
      </c>
      <c r="I1643" s="135">
        <v>434434</v>
      </c>
    </row>
    <row r="1644" spans="7:9">
      <c r="G1644" s="43"/>
      <c r="H1644" s="44" t="s">
        <v>2344</v>
      </c>
      <c r="I1644" s="135">
        <v>434442</v>
      </c>
    </row>
    <row r="1645" spans="7:9">
      <c r="G1645" s="43"/>
      <c r="H1645" s="44" t="s">
        <v>2345</v>
      </c>
      <c r="I1645" s="135">
        <v>434477</v>
      </c>
    </row>
    <row r="1646" spans="7:9">
      <c r="G1646" s="43"/>
      <c r="H1646" s="44" t="s">
        <v>2346</v>
      </c>
      <c r="I1646" s="135">
        <v>434680</v>
      </c>
    </row>
    <row r="1647" spans="7:9">
      <c r="G1647" s="43"/>
      <c r="H1647" s="44" t="s">
        <v>2347</v>
      </c>
      <c r="I1647" s="135">
        <v>434825</v>
      </c>
    </row>
    <row r="1648" spans="7:9">
      <c r="G1648" s="43"/>
      <c r="H1648" s="44" t="s">
        <v>2348</v>
      </c>
      <c r="I1648" s="135">
        <v>434841</v>
      </c>
    </row>
    <row r="1649" spans="7:9">
      <c r="G1649" s="43"/>
      <c r="H1649" s="44" t="s">
        <v>2349</v>
      </c>
      <c r="I1649" s="135">
        <v>435015</v>
      </c>
    </row>
    <row r="1650" spans="7:9">
      <c r="G1650" s="43"/>
      <c r="H1650" s="44" t="s">
        <v>2350</v>
      </c>
      <c r="I1650" s="135">
        <v>435058</v>
      </c>
    </row>
    <row r="1651" spans="7:9">
      <c r="G1651" s="43"/>
      <c r="H1651" s="44" t="s">
        <v>2351</v>
      </c>
      <c r="I1651" s="135">
        <v>435066</v>
      </c>
    </row>
    <row r="1652" spans="7:9">
      <c r="G1652" s="43"/>
      <c r="H1652" s="44" t="s">
        <v>2352</v>
      </c>
      <c r="I1652" s="135">
        <v>435074</v>
      </c>
    </row>
    <row r="1653" spans="7:9">
      <c r="G1653" s="43"/>
      <c r="H1653" s="44" t="s">
        <v>2353</v>
      </c>
      <c r="I1653" s="135">
        <v>435104</v>
      </c>
    </row>
    <row r="1654" spans="7:9">
      <c r="G1654" s="43"/>
      <c r="H1654" s="44" t="s">
        <v>2354</v>
      </c>
      <c r="I1654" s="135">
        <v>435112</v>
      </c>
    </row>
    <row r="1655" spans="7:9">
      <c r="G1655" s="43"/>
      <c r="H1655" s="44" t="s">
        <v>2355</v>
      </c>
      <c r="I1655" s="135">
        <v>435121</v>
      </c>
    </row>
    <row r="1656" spans="7:9">
      <c r="G1656" s="43"/>
      <c r="H1656" s="44" t="s">
        <v>2356</v>
      </c>
      <c r="I1656" s="135">
        <v>435139</v>
      </c>
    </row>
    <row r="1657" spans="7:9">
      <c r="G1657" s="43"/>
      <c r="H1657" s="44" t="s">
        <v>2357</v>
      </c>
      <c r="I1657" s="135">
        <v>435147</v>
      </c>
    </row>
    <row r="1658" spans="7:9">
      <c r="G1658" s="43"/>
      <c r="H1658" s="44" t="s">
        <v>2358</v>
      </c>
      <c r="I1658" s="135">
        <v>435317</v>
      </c>
    </row>
    <row r="1659" spans="7:9">
      <c r="G1659" s="40" t="s">
        <v>320</v>
      </c>
      <c r="H1659" s="39"/>
      <c r="I1659" s="134">
        <v>440001</v>
      </c>
    </row>
    <row r="1660" spans="7:9">
      <c r="G1660" s="43"/>
      <c r="H1660" s="44" t="s">
        <v>2359</v>
      </c>
      <c r="I1660" s="135">
        <v>442011</v>
      </c>
    </row>
    <row r="1661" spans="7:9">
      <c r="G1661" s="43"/>
      <c r="H1661" s="44" t="s">
        <v>2360</v>
      </c>
      <c r="I1661" s="135">
        <v>442020</v>
      </c>
    </row>
    <row r="1662" spans="7:9">
      <c r="G1662" s="43"/>
      <c r="H1662" s="44" t="s">
        <v>2361</v>
      </c>
      <c r="I1662" s="135">
        <v>442038</v>
      </c>
    </row>
    <row r="1663" spans="7:9">
      <c r="G1663" s="43"/>
      <c r="H1663" s="44" t="s">
        <v>2362</v>
      </c>
      <c r="I1663" s="135">
        <v>442046</v>
      </c>
    </row>
    <row r="1664" spans="7:9">
      <c r="G1664" s="43"/>
      <c r="H1664" s="44" t="s">
        <v>2363</v>
      </c>
      <c r="I1664" s="135">
        <v>442054</v>
      </c>
    </row>
    <row r="1665" spans="7:9">
      <c r="G1665" s="43"/>
      <c r="H1665" s="44" t="s">
        <v>2364</v>
      </c>
      <c r="I1665" s="135">
        <v>442062</v>
      </c>
    </row>
    <row r="1666" spans="7:9">
      <c r="G1666" s="43"/>
      <c r="H1666" s="44" t="s">
        <v>2365</v>
      </c>
      <c r="I1666" s="135">
        <v>442071</v>
      </c>
    </row>
    <row r="1667" spans="7:9">
      <c r="G1667" s="43"/>
      <c r="H1667" s="44" t="s">
        <v>2366</v>
      </c>
      <c r="I1667" s="135">
        <v>442089</v>
      </c>
    </row>
    <row r="1668" spans="7:9">
      <c r="G1668" s="43"/>
      <c r="H1668" s="44" t="s">
        <v>2367</v>
      </c>
      <c r="I1668" s="135">
        <v>442097</v>
      </c>
    </row>
    <row r="1669" spans="7:9">
      <c r="G1669" s="43"/>
      <c r="H1669" s="44" t="s">
        <v>2368</v>
      </c>
      <c r="I1669" s="135">
        <v>442101</v>
      </c>
    </row>
    <row r="1670" spans="7:9">
      <c r="G1670" s="43"/>
      <c r="H1670" s="44" t="s">
        <v>2369</v>
      </c>
      <c r="I1670" s="135">
        <v>442119</v>
      </c>
    </row>
    <row r="1671" spans="7:9">
      <c r="G1671" s="43"/>
      <c r="H1671" s="44" t="s">
        <v>2370</v>
      </c>
      <c r="I1671" s="135">
        <v>442127</v>
      </c>
    </row>
    <row r="1672" spans="7:9">
      <c r="G1672" s="43"/>
      <c r="H1672" s="44" t="s">
        <v>2371</v>
      </c>
      <c r="I1672" s="135">
        <v>442135</v>
      </c>
    </row>
    <row r="1673" spans="7:9">
      <c r="G1673" s="43"/>
      <c r="H1673" s="44" t="s">
        <v>2372</v>
      </c>
      <c r="I1673" s="135">
        <v>442143</v>
      </c>
    </row>
    <row r="1674" spans="7:9">
      <c r="G1674" s="43"/>
      <c r="H1674" s="44" t="s">
        <v>2373</v>
      </c>
      <c r="I1674" s="135">
        <v>443221</v>
      </c>
    </row>
    <row r="1675" spans="7:9">
      <c r="G1675" s="43"/>
      <c r="H1675" s="44" t="s">
        <v>2374</v>
      </c>
      <c r="I1675" s="135">
        <v>443417</v>
      </c>
    </row>
    <row r="1676" spans="7:9">
      <c r="G1676" s="43"/>
      <c r="H1676" s="44" t="s">
        <v>2375</v>
      </c>
      <c r="I1676" s="135">
        <v>444618</v>
      </c>
    </row>
    <row r="1677" spans="7:9">
      <c r="G1677" s="43"/>
      <c r="H1677" s="44" t="s">
        <v>2376</v>
      </c>
      <c r="I1677" s="135">
        <v>444626</v>
      </c>
    </row>
    <row r="1678" spans="7:9">
      <c r="G1678" s="40" t="s">
        <v>324</v>
      </c>
      <c r="H1678" s="39"/>
      <c r="I1678" s="134">
        <v>450006</v>
      </c>
    </row>
    <row r="1679" spans="7:9">
      <c r="G1679" s="43"/>
      <c r="H1679" s="44" t="s">
        <v>2377</v>
      </c>
      <c r="I1679" s="135">
        <v>452017</v>
      </c>
    </row>
    <row r="1680" spans="7:9">
      <c r="G1680" s="43"/>
      <c r="H1680" s="44" t="s">
        <v>2378</v>
      </c>
      <c r="I1680" s="135">
        <v>452025</v>
      </c>
    </row>
    <row r="1681" spans="7:9">
      <c r="G1681" s="43"/>
      <c r="H1681" s="44" t="s">
        <v>2379</v>
      </c>
      <c r="I1681" s="135">
        <v>452033</v>
      </c>
    </row>
    <row r="1682" spans="7:9">
      <c r="G1682" s="43"/>
      <c r="H1682" s="44" t="s">
        <v>2380</v>
      </c>
      <c r="I1682" s="135">
        <v>452041</v>
      </c>
    </row>
    <row r="1683" spans="7:9">
      <c r="G1683" s="43"/>
      <c r="H1683" s="44" t="s">
        <v>2381</v>
      </c>
      <c r="I1683" s="135">
        <v>452050</v>
      </c>
    </row>
    <row r="1684" spans="7:9">
      <c r="G1684" s="43"/>
      <c r="H1684" s="44" t="s">
        <v>2382</v>
      </c>
      <c r="I1684" s="135">
        <v>452068</v>
      </c>
    </row>
    <row r="1685" spans="7:9">
      <c r="G1685" s="43"/>
      <c r="H1685" s="44" t="s">
        <v>2383</v>
      </c>
      <c r="I1685" s="135">
        <v>452076</v>
      </c>
    </row>
    <row r="1686" spans="7:9">
      <c r="G1686" s="43"/>
      <c r="H1686" s="44" t="s">
        <v>2384</v>
      </c>
      <c r="I1686" s="135">
        <v>452084</v>
      </c>
    </row>
    <row r="1687" spans="7:9">
      <c r="G1687" s="43"/>
      <c r="H1687" s="44" t="s">
        <v>2385</v>
      </c>
      <c r="I1687" s="135">
        <v>452092</v>
      </c>
    </row>
    <row r="1688" spans="7:9">
      <c r="G1688" s="43"/>
      <c r="H1688" s="44" t="s">
        <v>2386</v>
      </c>
      <c r="I1688" s="135">
        <v>453412</v>
      </c>
    </row>
    <row r="1689" spans="7:9">
      <c r="G1689" s="43"/>
      <c r="H1689" s="44" t="s">
        <v>2387</v>
      </c>
      <c r="I1689" s="135">
        <v>453617</v>
      </c>
    </row>
    <row r="1690" spans="7:9">
      <c r="G1690" s="43"/>
      <c r="H1690" s="44" t="s">
        <v>2388</v>
      </c>
      <c r="I1690" s="135">
        <v>453820</v>
      </c>
    </row>
    <row r="1691" spans="7:9">
      <c r="G1691" s="43"/>
      <c r="H1691" s="44" t="s">
        <v>2389</v>
      </c>
      <c r="I1691" s="135">
        <v>453838</v>
      </c>
    </row>
    <row r="1692" spans="7:9">
      <c r="G1692" s="43"/>
      <c r="H1692" s="44" t="s">
        <v>2390</v>
      </c>
      <c r="I1692" s="135">
        <v>454010</v>
      </c>
    </row>
    <row r="1693" spans="7:9">
      <c r="G1693" s="43"/>
      <c r="H1693" s="44" t="s">
        <v>2391</v>
      </c>
      <c r="I1693" s="135">
        <v>454028</v>
      </c>
    </row>
    <row r="1694" spans="7:9">
      <c r="G1694" s="43"/>
      <c r="H1694" s="44" t="s">
        <v>2392</v>
      </c>
      <c r="I1694" s="135">
        <v>454036</v>
      </c>
    </row>
    <row r="1695" spans="7:9">
      <c r="G1695" s="43"/>
      <c r="H1695" s="44" t="s">
        <v>2393</v>
      </c>
      <c r="I1695" s="135">
        <v>454044</v>
      </c>
    </row>
    <row r="1696" spans="7:9">
      <c r="G1696" s="43"/>
      <c r="H1696" s="44" t="s">
        <v>2394</v>
      </c>
      <c r="I1696" s="135">
        <v>454052</v>
      </c>
    </row>
    <row r="1697" spans="7:9">
      <c r="G1697" s="43"/>
      <c r="H1697" s="44" t="s">
        <v>2395</v>
      </c>
      <c r="I1697" s="135">
        <v>454061</v>
      </c>
    </row>
    <row r="1698" spans="7:9">
      <c r="G1698" s="43"/>
      <c r="H1698" s="44" t="s">
        <v>2396</v>
      </c>
      <c r="I1698" s="135">
        <v>454214</v>
      </c>
    </row>
    <row r="1699" spans="7:9">
      <c r="G1699" s="43"/>
      <c r="H1699" s="44" t="s">
        <v>2397</v>
      </c>
      <c r="I1699" s="135">
        <v>454290</v>
      </c>
    </row>
    <row r="1700" spans="7:9">
      <c r="G1700" s="43"/>
      <c r="H1700" s="44" t="s">
        <v>2398</v>
      </c>
      <c r="I1700" s="135">
        <v>454303</v>
      </c>
    </row>
    <row r="1701" spans="7:9">
      <c r="G1701" s="43"/>
      <c r="H1701" s="44" t="s">
        <v>916</v>
      </c>
      <c r="I1701" s="135">
        <v>454311</v>
      </c>
    </row>
    <row r="1702" spans="7:9">
      <c r="G1702" s="43"/>
      <c r="H1702" s="44" t="s">
        <v>2399</v>
      </c>
      <c r="I1702" s="135">
        <v>454419</v>
      </c>
    </row>
    <row r="1703" spans="7:9">
      <c r="G1703" s="43"/>
      <c r="H1703" s="44" t="s">
        <v>2400</v>
      </c>
      <c r="I1703" s="135">
        <v>454427</v>
      </c>
    </row>
    <row r="1704" spans="7:9">
      <c r="G1704" s="43"/>
      <c r="H1704" s="44" t="s">
        <v>2401</v>
      </c>
      <c r="I1704" s="135">
        <v>454435</v>
      </c>
    </row>
    <row r="1705" spans="7:9">
      <c r="G1705" s="40" t="s">
        <v>327</v>
      </c>
      <c r="H1705" s="39"/>
      <c r="I1705" s="134">
        <v>460001</v>
      </c>
    </row>
    <row r="1706" spans="7:9">
      <c r="G1706" s="43"/>
      <c r="H1706" s="44" t="s">
        <v>2402</v>
      </c>
      <c r="I1706" s="135">
        <v>462012</v>
      </c>
    </row>
    <row r="1707" spans="7:9">
      <c r="G1707" s="43"/>
      <c r="H1707" s="44" t="s">
        <v>2403</v>
      </c>
      <c r="I1707" s="135">
        <v>462039</v>
      </c>
    </row>
    <row r="1708" spans="7:9">
      <c r="G1708" s="43"/>
      <c r="H1708" s="44" t="s">
        <v>2404</v>
      </c>
      <c r="I1708" s="135">
        <v>462047</v>
      </c>
    </row>
    <row r="1709" spans="7:9">
      <c r="G1709" s="43"/>
      <c r="H1709" s="44" t="s">
        <v>2405</v>
      </c>
      <c r="I1709" s="135">
        <v>462063</v>
      </c>
    </row>
    <row r="1710" spans="7:9">
      <c r="G1710" s="43"/>
      <c r="H1710" s="44" t="s">
        <v>2406</v>
      </c>
      <c r="I1710" s="135">
        <v>462080</v>
      </c>
    </row>
    <row r="1711" spans="7:9">
      <c r="G1711" s="43"/>
      <c r="H1711" s="44" t="s">
        <v>2407</v>
      </c>
      <c r="I1711" s="135">
        <v>462101</v>
      </c>
    </row>
    <row r="1712" spans="7:9">
      <c r="G1712" s="43"/>
      <c r="H1712" s="44" t="s">
        <v>2408</v>
      </c>
      <c r="I1712" s="135">
        <v>462136</v>
      </c>
    </row>
    <row r="1713" spans="7:9">
      <c r="G1713" s="43"/>
      <c r="H1713" s="44" t="s">
        <v>2409</v>
      </c>
      <c r="I1713" s="135">
        <v>462144</v>
      </c>
    </row>
    <row r="1714" spans="7:9">
      <c r="G1714" s="43"/>
      <c r="H1714" s="44" t="s">
        <v>2410</v>
      </c>
      <c r="I1714" s="135">
        <v>462152</v>
      </c>
    </row>
    <row r="1715" spans="7:9">
      <c r="G1715" s="43"/>
      <c r="H1715" s="44" t="s">
        <v>2411</v>
      </c>
      <c r="I1715" s="135">
        <v>462161</v>
      </c>
    </row>
    <row r="1716" spans="7:9">
      <c r="G1716" s="43"/>
      <c r="H1716" s="44" t="s">
        <v>2412</v>
      </c>
      <c r="I1716" s="135">
        <v>462179</v>
      </c>
    </row>
    <row r="1717" spans="7:9">
      <c r="G1717" s="43"/>
      <c r="H1717" s="44" t="s">
        <v>2413</v>
      </c>
      <c r="I1717" s="135">
        <v>462187</v>
      </c>
    </row>
    <row r="1718" spans="7:9">
      <c r="G1718" s="43"/>
      <c r="H1718" s="44" t="s">
        <v>2414</v>
      </c>
      <c r="I1718" s="135">
        <v>462195</v>
      </c>
    </row>
    <row r="1719" spans="7:9">
      <c r="G1719" s="43"/>
      <c r="H1719" s="44" t="s">
        <v>2415</v>
      </c>
      <c r="I1719" s="135">
        <v>462209</v>
      </c>
    </row>
    <row r="1720" spans="7:9">
      <c r="G1720" s="43"/>
      <c r="H1720" s="44" t="s">
        <v>2416</v>
      </c>
      <c r="I1720" s="135">
        <v>462217</v>
      </c>
    </row>
    <row r="1721" spans="7:9">
      <c r="G1721" s="43"/>
      <c r="H1721" s="44" t="s">
        <v>2417</v>
      </c>
      <c r="I1721" s="135">
        <v>462225</v>
      </c>
    </row>
    <row r="1722" spans="7:9">
      <c r="G1722" s="43"/>
      <c r="H1722" s="44" t="s">
        <v>2418</v>
      </c>
      <c r="I1722" s="135">
        <v>462233</v>
      </c>
    </row>
    <row r="1723" spans="7:9">
      <c r="G1723" s="43"/>
      <c r="H1723" s="44" t="s">
        <v>2419</v>
      </c>
      <c r="I1723" s="135">
        <v>462241</v>
      </c>
    </row>
    <row r="1724" spans="7:9">
      <c r="G1724" s="43"/>
      <c r="H1724" s="44" t="s">
        <v>2420</v>
      </c>
      <c r="I1724" s="135">
        <v>462250</v>
      </c>
    </row>
    <row r="1725" spans="7:9">
      <c r="G1725" s="43"/>
      <c r="H1725" s="44" t="s">
        <v>2421</v>
      </c>
      <c r="I1725" s="135">
        <v>463035</v>
      </c>
    </row>
    <row r="1726" spans="7:9">
      <c r="G1726" s="43"/>
      <c r="H1726" s="44" t="s">
        <v>2422</v>
      </c>
      <c r="I1726" s="135">
        <v>463043</v>
      </c>
    </row>
    <row r="1727" spans="7:9">
      <c r="G1727" s="43"/>
      <c r="H1727" s="44" t="s">
        <v>2423</v>
      </c>
      <c r="I1727" s="135">
        <v>463922</v>
      </c>
    </row>
    <row r="1728" spans="7:9">
      <c r="G1728" s="43"/>
      <c r="H1728" s="44" t="s">
        <v>2424</v>
      </c>
      <c r="I1728" s="135">
        <v>464040</v>
      </c>
    </row>
    <row r="1729" spans="7:9">
      <c r="G1729" s="43"/>
      <c r="H1729" s="44" t="s">
        <v>2425</v>
      </c>
      <c r="I1729" s="135">
        <v>464520</v>
      </c>
    </row>
    <row r="1730" spans="7:9">
      <c r="G1730" s="43"/>
      <c r="H1730" s="44" t="s">
        <v>2426</v>
      </c>
      <c r="I1730" s="135">
        <v>464686</v>
      </c>
    </row>
    <row r="1731" spans="7:9">
      <c r="G1731" s="43"/>
      <c r="H1731" s="44" t="s">
        <v>2427</v>
      </c>
      <c r="I1731" s="135">
        <v>464821</v>
      </c>
    </row>
    <row r="1732" spans="7:9">
      <c r="G1732" s="43"/>
      <c r="H1732" s="44" t="s">
        <v>2428</v>
      </c>
      <c r="I1732" s="135">
        <v>464902</v>
      </c>
    </row>
    <row r="1733" spans="7:9">
      <c r="G1733" s="43"/>
      <c r="H1733" s="44" t="s">
        <v>2429</v>
      </c>
      <c r="I1733" s="135">
        <v>464911</v>
      </c>
    </row>
    <row r="1734" spans="7:9">
      <c r="G1734" s="43"/>
      <c r="H1734" s="44" t="s">
        <v>2430</v>
      </c>
      <c r="I1734" s="135">
        <v>464929</v>
      </c>
    </row>
    <row r="1735" spans="7:9">
      <c r="G1735" s="43"/>
      <c r="H1735" s="44" t="s">
        <v>2431</v>
      </c>
      <c r="I1735" s="135">
        <v>465011</v>
      </c>
    </row>
    <row r="1736" spans="7:9">
      <c r="G1736" s="43"/>
      <c r="H1736" s="44" t="s">
        <v>2432</v>
      </c>
      <c r="I1736" s="135">
        <v>465020</v>
      </c>
    </row>
    <row r="1737" spans="7:9">
      <c r="G1737" s="43"/>
      <c r="H1737" s="44" t="s">
        <v>2433</v>
      </c>
      <c r="I1737" s="135">
        <v>465054</v>
      </c>
    </row>
    <row r="1738" spans="7:9">
      <c r="G1738" s="43"/>
      <c r="H1738" s="44" t="s">
        <v>2434</v>
      </c>
      <c r="I1738" s="135">
        <v>465232</v>
      </c>
    </row>
    <row r="1739" spans="7:9">
      <c r="G1739" s="43"/>
      <c r="H1739" s="44" t="s">
        <v>2435</v>
      </c>
      <c r="I1739" s="135">
        <v>465241</v>
      </c>
    </row>
    <row r="1740" spans="7:9">
      <c r="G1740" s="43"/>
      <c r="H1740" s="44" t="s">
        <v>2436</v>
      </c>
      <c r="I1740" s="135">
        <v>465259</v>
      </c>
    </row>
    <row r="1741" spans="7:9">
      <c r="G1741" s="43"/>
      <c r="H1741" s="44" t="s">
        <v>2437</v>
      </c>
      <c r="I1741" s="135">
        <v>465275</v>
      </c>
    </row>
    <row r="1742" spans="7:9">
      <c r="G1742" s="43"/>
      <c r="H1742" s="44" t="s">
        <v>2438</v>
      </c>
      <c r="I1742" s="135">
        <v>465291</v>
      </c>
    </row>
    <row r="1743" spans="7:9">
      <c r="G1743" s="43"/>
      <c r="H1743" s="44" t="s">
        <v>2439</v>
      </c>
      <c r="I1743" s="135">
        <v>465305</v>
      </c>
    </row>
    <row r="1744" spans="7:9">
      <c r="G1744" s="43"/>
      <c r="H1744" s="44" t="s">
        <v>2440</v>
      </c>
      <c r="I1744" s="135">
        <v>465313</v>
      </c>
    </row>
    <row r="1745" spans="7:9">
      <c r="G1745" s="43"/>
      <c r="H1745" s="44" t="s">
        <v>2441</v>
      </c>
      <c r="I1745" s="135">
        <v>465321</v>
      </c>
    </row>
    <row r="1746" spans="7:9">
      <c r="G1746" s="43"/>
      <c r="H1746" s="44" t="s">
        <v>2442</v>
      </c>
      <c r="I1746" s="135">
        <v>465330</v>
      </c>
    </row>
    <row r="1747" spans="7:9">
      <c r="G1747" s="43"/>
      <c r="H1747" s="44" t="s">
        <v>2443</v>
      </c>
      <c r="I1747" s="135">
        <v>465348</v>
      </c>
    </row>
    <row r="1748" spans="7:9">
      <c r="G1748" s="43"/>
      <c r="H1748" s="44" t="s">
        <v>2444</v>
      </c>
      <c r="I1748" s="135">
        <v>465356</v>
      </c>
    </row>
    <row r="1749" spans="7:9">
      <c r="G1749" s="40" t="s">
        <v>334</v>
      </c>
      <c r="H1749" s="39"/>
      <c r="I1749" s="134">
        <v>470007</v>
      </c>
    </row>
    <row r="1750" spans="7:9">
      <c r="G1750" s="43"/>
      <c r="H1750" s="44" t="s">
        <v>2445</v>
      </c>
      <c r="I1750" s="135">
        <v>472018</v>
      </c>
    </row>
    <row r="1751" spans="7:9">
      <c r="G1751" s="43"/>
      <c r="H1751" s="44" t="s">
        <v>2446</v>
      </c>
      <c r="I1751" s="135">
        <v>472051</v>
      </c>
    </row>
    <row r="1752" spans="7:9">
      <c r="G1752" s="43"/>
      <c r="H1752" s="44" t="s">
        <v>2447</v>
      </c>
      <c r="I1752" s="135">
        <v>472077</v>
      </c>
    </row>
    <row r="1753" spans="7:9">
      <c r="G1753" s="43"/>
      <c r="H1753" s="44" t="s">
        <v>2448</v>
      </c>
      <c r="I1753" s="135">
        <v>472085</v>
      </c>
    </row>
    <row r="1754" spans="7:9">
      <c r="G1754" s="43"/>
      <c r="H1754" s="44" t="s">
        <v>2449</v>
      </c>
      <c r="I1754" s="135">
        <v>472093</v>
      </c>
    </row>
    <row r="1755" spans="7:9">
      <c r="G1755" s="43"/>
      <c r="H1755" s="44" t="s">
        <v>2450</v>
      </c>
      <c r="I1755" s="135">
        <v>472107</v>
      </c>
    </row>
    <row r="1756" spans="7:9">
      <c r="G1756" s="43"/>
      <c r="H1756" s="44" t="s">
        <v>2451</v>
      </c>
      <c r="I1756" s="135">
        <v>472115</v>
      </c>
    </row>
    <row r="1757" spans="7:9">
      <c r="G1757" s="43"/>
      <c r="H1757" s="44" t="s">
        <v>2452</v>
      </c>
      <c r="I1757" s="135">
        <v>472123</v>
      </c>
    </row>
    <row r="1758" spans="7:9">
      <c r="G1758" s="43"/>
      <c r="H1758" s="44" t="s">
        <v>2453</v>
      </c>
      <c r="I1758" s="135">
        <v>472131</v>
      </c>
    </row>
    <row r="1759" spans="7:9">
      <c r="G1759" s="43"/>
      <c r="H1759" s="44" t="s">
        <v>2454</v>
      </c>
      <c r="I1759" s="135">
        <v>472140</v>
      </c>
    </row>
    <row r="1760" spans="7:9">
      <c r="G1760" s="43"/>
      <c r="H1760" s="44" t="s">
        <v>2455</v>
      </c>
      <c r="I1760" s="135">
        <v>472158</v>
      </c>
    </row>
    <row r="1761" spans="7:9">
      <c r="G1761" s="43"/>
      <c r="H1761" s="44" t="s">
        <v>2456</v>
      </c>
      <c r="I1761" s="135">
        <v>473014</v>
      </c>
    </row>
    <row r="1762" spans="7:9">
      <c r="G1762" s="43"/>
      <c r="H1762" s="44" t="s">
        <v>2457</v>
      </c>
      <c r="I1762" s="135">
        <v>473022</v>
      </c>
    </row>
    <row r="1763" spans="7:9">
      <c r="G1763" s="43"/>
      <c r="H1763" s="44" t="s">
        <v>2458</v>
      </c>
      <c r="I1763" s="135">
        <v>473031</v>
      </c>
    </row>
    <row r="1764" spans="7:9">
      <c r="G1764" s="43"/>
      <c r="H1764" s="44" t="s">
        <v>2459</v>
      </c>
      <c r="I1764" s="135">
        <v>473065</v>
      </c>
    </row>
    <row r="1765" spans="7:9">
      <c r="G1765" s="43"/>
      <c r="H1765" s="44" t="s">
        <v>2460</v>
      </c>
      <c r="I1765" s="135">
        <v>473081</v>
      </c>
    </row>
    <row r="1766" spans="7:9">
      <c r="G1766" s="43"/>
      <c r="H1766" s="44" t="s">
        <v>2461</v>
      </c>
      <c r="I1766" s="135">
        <v>473111</v>
      </c>
    </row>
    <row r="1767" spans="7:9">
      <c r="G1767" s="43"/>
      <c r="H1767" s="44" t="s">
        <v>2462</v>
      </c>
      <c r="I1767" s="135">
        <v>473138</v>
      </c>
    </row>
    <row r="1768" spans="7:9">
      <c r="G1768" s="43"/>
      <c r="H1768" s="44" t="s">
        <v>2463</v>
      </c>
      <c r="I1768" s="135">
        <v>473146</v>
      </c>
    </row>
    <row r="1769" spans="7:9">
      <c r="G1769" s="43"/>
      <c r="H1769" s="44" t="s">
        <v>2464</v>
      </c>
      <c r="I1769" s="135">
        <v>473154</v>
      </c>
    </row>
    <row r="1770" spans="7:9">
      <c r="G1770" s="43"/>
      <c r="H1770" s="44" t="s">
        <v>2465</v>
      </c>
      <c r="I1770" s="135">
        <v>473243</v>
      </c>
    </row>
    <row r="1771" spans="7:9">
      <c r="G1771" s="43"/>
      <c r="H1771" s="44" t="s">
        <v>2466</v>
      </c>
      <c r="I1771" s="135">
        <v>473251</v>
      </c>
    </row>
    <row r="1772" spans="7:9">
      <c r="G1772" s="43"/>
      <c r="H1772" s="44" t="s">
        <v>2467</v>
      </c>
      <c r="I1772" s="135">
        <v>473260</v>
      </c>
    </row>
    <row r="1773" spans="7:9">
      <c r="G1773" s="43"/>
      <c r="H1773" s="44" t="s">
        <v>2468</v>
      </c>
      <c r="I1773" s="135">
        <v>473278</v>
      </c>
    </row>
    <row r="1774" spans="7:9">
      <c r="G1774" s="43"/>
      <c r="H1774" s="44" t="s">
        <v>2469</v>
      </c>
      <c r="I1774" s="135">
        <v>473286</v>
      </c>
    </row>
    <row r="1775" spans="7:9">
      <c r="G1775" s="43"/>
      <c r="H1775" s="44" t="s">
        <v>2470</v>
      </c>
      <c r="I1775" s="135">
        <v>473294</v>
      </c>
    </row>
    <row r="1776" spans="7:9">
      <c r="G1776" s="43"/>
      <c r="H1776" s="44" t="s">
        <v>2471</v>
      </c>
      <c r="I1776" s="135">
        <v>473481</v>
      </c>
    </row>
    <row r="1777" spans="7:9">
      <c r="G1777" s="43"/>
      <c r="H1777" s="44" t="s">
        <v>2472</v>
      </c>
      <c r="I1777" s="135">
        <v>473502</v>
      </c>
    </row>
    <row r="1778" spans="7:9">
      <c r="G1778" s="43"/>
      <c r="H1778" s="44" t="s">
        <v>2473</v>
      </c>
      <c r="I1778" s="135">
        <v>473537</v>
      </c>
    </row>
    <row r="1779" spans="7:9">
      <c r="G1779" s="43"/>
      <c r="H1779" s="44" t="s">
        <v>2474</v>
      </c>
      <c r="I1779" s="135">
        <v>473545</v>
      </c>
    </row>
    <row r="1780" spans="7:9">
      <c r="G1780" s="43"/>
      <c r="H1780" s="44" t="s">
        <v>2475</v>
      </c>
      <c r="I1780" s="135">
        <v>473553</v>
      </c>
    </row>
    <row r="1781" spans="7:9">
      <c r="G1781" s="43"/>
      <c r="H1781" s="44" t="s">
        <v>2476</v>
      </c>
      <c r="I1781" s="135">
        <v>473561</v>
      </c>
    </row>
    <row r="1782" spans="7:9">
      <c r="G1782" s="43"/>
      <c r="H1782" s="44" t="s">
        <v>2477</v>
      </c>
      <c r="I1782" s="135">
        <v>473570</v>
      </c>
    </row>
    <row r="1783" spans="7:9">
      <c r="G1783" s="43"/>
      <c r="H1783" s="44" t="s">
        <v>2478</v>
      </c>
      <c r="I1783" s="135">
        <v>473588</v>
      </c>
    </row>
    <row r="1784" spans="7:9">
      <c r="G1784" s="43"/>
      <c r="H1784" s="44" t="s">
        <v>2479</v>
      </c>
      <c r="I1784" s="135">
        <v>473596</v>
      </c>
    </row>
    <row r="1785" spans="7:9">
      <c r="G1785" s="43"/>
      <c r="H1785" s="44" t="s">
        <v>2480</v>
      </c>
      <c r="I1785" s="135">
        <v>473600</v>
      </c>
    </row>
    <row r="1786" spans="7:9">
      <c r="G1786" s="43"/>
      <c r="H1786" s="44" t="s">
        <v>2481</v>
      </c>
      <c r="I1786" s="135">
        <v>473618</v>
      </c>
    </row>
    <row r="1787" spans="7:9">
      <c r="G1787" s="43"/>
      <c r="H1787" s="44" t="s">
        <v>2482</v>
      </c>
      <c r="I1787" s="135">
        <v>473626</v>
      </c>
    </row>
    <row r="1788" spans="7:9">
      <c r="G1788" s="43"/>
      <c r="H1788" s="44" t="s">
        <v>2483</v>
      </c>
      <c r="I1788" s="135">
        <v>473758</v>
      </c>
    </row>
    <row r="1789" spans="7:9">
      <c r="G1789" s="43"/>
      <c r="H1789" s="44" t="s">
        <v>2484</v>
      </c>
      <c r="I1789" s="135">
        <v>473812</v>
      </c>
    </row>
    <row r="1790" spans="7:9">
      <c r="G1790" s="43"/>
      <c r="H1790" s="44" t="s">
        <v>2485</v>
      </c>
      <c r="I1790" s="135">
        <v>473821</v>
      </c>
    </row>
  </sheetData>
  <phoneticPr fontId="9"/>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N22"/>
  <sheetViews>
    <sheetView showGridLines="0" zoomScale="85" zoomScaleNormal="85" zoomScaleSheetLayoutView="145" workbookViewId="0">
      <selection activeCell="C13" sqref="C13:G14"/>
    </sheetView>
  </sheetViews>
  <sheetFormatPr defaultColWidth="10.6328125" defaultRowHeight="13"/>
  <cols>
    <col min="1" max="1" width="3.453125" style="27" customWidth="1"/>
    <col min="2" max="6" width="10.6328125" style="27"/>
    <col min="7" max="7" width="18.453125" style="27" customWidth="1"/>
    <col min="8" max="8" width="8" style="27" customWidth="1"/>
    <col min="9" max="16384" width="10.6328125" style="27"/>
  </cols>
  <sheetData>
    <row r="2" spans="2:14" ht="20.25" customHeight="1">
      <c r="B2" s="123"/>
      <c r="C2" s="124"/>
      <c r="D2" s="124"/>
      <c r="E2" s="124"/>
      <c r="F2" s="124"/>
      <c r="G2" s="124"/>
      <c r="H2" s="125"/>
    </row>
    <row r="3" spans="2:14" ht="20.25" customHeight="1">
      <c r="B3" s="126"/>
      <c r="H3" s="127"/>
    </row>
    <row r="4" spans="2:14" s="13" customFormat="1" ht="38.25" customHeight="1">
      <c r="B4" s="11"/>
      <c r="C4" s="589" t="s">
        <v>2486</v>
      </c>
      <c r="D4" s="589"/>
      <c r="E4" s="589"/>
      <c r="F4" s="589"/>
      <c r="G4" s="589"/>
      <c r="H4" s="12"/>
    </row>
    <row r="5" spans="2:14" ht="20.25" customHeight="1">
      <c r="B5" s="126"/>
      <c r="D5" s="14"/>
      <c r="E5" s="14"/>
      <c r="F5" s="14"/>
      <c r="H5" s="127"/>
    </row>
    <row r="6" spans="2:14" ht="20.25" customHeight="1">
      <c r="B6" s="126"/>
      <c r="D6" s="14"/>
      <c r="E6" s="14"/>
      <c r="F6" s="14"/>
      <c r="H6" s="127"/>
    </row>
    <row r="7" spans="2:14" ht="20.25" customHeight="1">
      <c r="B7" s="126"/>
      <c r="D7" s="14"/>
      <c r="E7" s="14"/>
      <c r="F7" s="14"/>
      <c r="H7" s="127"/>
    </row>
    <row r="8" spans="2:14" ht="20.25" customHeight="1">
      <c r="B8" s="126"/>
      <c r="C8" s="128" t="s">
        <v>3369</v>
      </c>
      <c r="H8" s="127"/>
    </row>
    <row r="9" spans="2:14" ht="39.75" customHeight="1">
      <c r="B9" s="126"/>
      <c r="C9" s="590" t="str">
        <f>"応募いただきました　"&amp;申請書!$B$17&amp;"　様の申請に係る審査結果は下記の通りです。"</f>
        <v>応募いただきました　　様の申請に係る審査結果は下記の通りです。</v>
      </c>
      <c r="D9" s="590"/>
      <c r="E9" s="590"/>
      <c r="F9" s="590"/>
      <c r="G9" s="590"/>
      <c r="H9" s="127"/>
    </row>
    <row r="10" spans="2:14" ht="20.25" customHeight="1">
      <c r="B10" s="15"/>
      <c r="C10" s="17"/>
      <c r="D10" s="17"/>
      <c r="E10" s="17"/>
      <c r="F10" s="17"/>
      <c r="G10" s="17"/>
      <c r="H10" s="16"/>
      <c r="I10" s="17"/>
      <c r="J10" s="17"/>
      <c r="K10" s="17"/>
      <c r="L10" s="17"/>
      <c r="M10" s="17"/>
      <c r="N10" s="17"/>
    </row>
    <row r="11" spans="2:14" ht="20.25" customHeight="1">
      <c r="B11" s="129"/>
      <c r="C11" s="591" t="s">
        <v>2487</v>
      </c>
      <c r="D11" s="591"/>
      <c r="E11" s="591"/>
      <c r="F11" s="591"/>
      <c r="G11" s="591"/>
      <c r="H11" s="130"/>
    </row>
    <row r="12" spans="2:14" ht="20.25" customHeight="1">
      <c r="B12" s="129"/>
      <c r="C12" s="131"/>
      <c r="D12" s="131"/>
      <c r="E12" s="131"/>
      <c r="F12" s="131"/>
      <c r="G12" s="131"/>
      <c r="H12" s="130"/>
      <c r="J12" s="592"/>
      <c r="K12" s="592"/>
      <c r="L12" s="592"/>
      <c r="M12" s="592"/>
      <c r="N12" s="592"/>
    </row>
    <row r="13" spans="2:14" s="20" customFormat="1" ht="20.25" customHeight="1">
      <c r="B13" s="18"/>
      <c r="C13" s="588" t="str">
        <f>"　ご応募いただきました　"&amp;申請書!$E$32&amp;" に対し、 派遣決定番号："&amp;報告書!$F$2&amp;"　として通知いたします。"</f>
        <v>　ご応募いただきました　 に対し、 派遣決定番号：　として通知いたします。</v>
      </c>
      <c r="D13" s="588"/>
      <c r="E13" s="588"/>
      <c r="F13" s="588"/>
      <c r="G13" s="588"/>
      <c r="H13" s="19"/>
      <c r="J13" s="592"/>
      <c r="K13" s="592"/>
      <c r="L13" s="592"/>
      <c r="M13" s="592"/>
      <c r="N13" s="592"/>
    </row>
    <row r="14" spans="2:14" s="20" customFormat="1" ht="20.25" customHeight="1">
      <c r="B14" s="18"/>
      <c r="C14" s="588"/>
      <c r="D14" s="588"/>
      <c r="E14" s="588"/>
      <c r="F14" s="588"/>
      <c r="G14" s="588"/>
      <c r="H14" s="19"/>
      <c r="J14" s="592"/>
      <c r="K14" s="592"/>
      <c r="L14" s="592"/>
      <c r="M14" s="592"/>
      <c r="N14" s="592"/>
    </row>
    <row r="15" spans="2:14" s="20" customFormat="1" ht="20.25" customHeight="1">
      <c r="B15" s="18"/>
      <c r="C15" s="588"/>
      <c r="D15" s="588"/>
      <c r="E15" s="588"/>
      <c r="F15" s="588"/>
      <c r="G15" s="588"/>
      <c r="H15" s="19"/>
    </row>
    <row r="16" spans="2:14" s="20" customFormat="1" ht="20.25" customHeight="1">
      <c r="B16" s="18"/>
      <c r="C16" s="588"/>
      <c r="D16" s="588"/>
      <c r="E16" s="588"/>
      <c r="F16" s="588"/>
      <c r="G16" s="588"/>
      <c r="H16" s="19"/>
    </row>
    <row r="17" spans="2:8" s="20" customFormat="1" ht="20.25" customHeight="1">
      <c r="B17" s="18"/>
      <c r="G17" s="28" t="s">
        <v>2488</v>
      </c>
      <c r="H17" s="19"/>
    </row>
    <row r="18" spans="2:8" s="20" customFormat="1" ht="20.25" customHeight="1">
      <c r="B18" s="18"/>
      <c r="C18" s="21"/>
      <c r="D18" s="21"/>
      <c r="E18" s="21"/>
      <c r="F18" s="21"/>
      <c r="G18" s="21"/>
      <c r="H18" s="19"/>
    </row>
    <row r="19" spans="2:8" s="20" customFormat="1" ht="20.25" customHeight="1">
      <c r="B19" s="18"/>
      <c r="H19" s="19"/>
    </row>
    <row r="20" spans="2:8" s="20" customFormat="1" ht="20.25" customHeight="1">
      <c r="B20" s="18"/>
      <c r="G20" s="122"/>
      <c r="H20" s="132" t="s">
        <v>2489</v>
      </c>
    </row>
    <row r="21" spans="2:8" s="20" customFormat="1" ht="20.25" customHeight="1">
      <c r="B21" s="18"/>
      <c r="E21" s="22" t="s">
        <v>2490</v>
      </c>
      <c r="F21" s="23" t="s">
        <v>2491</v>
      </c>
      <c r="H21" s="19"/>
    </row>
    <row r="22" spans="2:8" s="20" customFormat="1" ht="20.25" customHeight="1" thickBot="1">
      <c r="B22" s="24"/>
      <c r="C22" s="25"/>
      <c r="D22" s="25"/>
      <c r="E22" s="25"/>
      <c r="F22" s="25"/>
      <c r="G22" s="25"/>
      <c r="H22" s="26"/>
    </row>
  </sheetData>
  <mergeCells count="6">
    <mergeCell ref="C15:G16"/>
    <mergeCell ref="C4:G4"/>
    <mergeCell ref="C9:G9"/>
    <mergeCell ref="C11:G11"/>
    <mergeCell ref="J12:N14"/>
    <mergeCell ref="C13:G14"/>
  </mergeCells>
  <phoneticPr fontId="9"/>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28DE2-151F-49E5-AAE2-C866BBF50BC2}">
  <dimension ref="A1:U112"/>
  <sheetViews>
    <sheetView showGridLines="0" view="pageBreakPreview" zoomScale="85" zoomScaleNormal="100" zoomScaleSheetLayoutView="85" workbookViewId="0">
      <selection activeCell="F4" sqref="F4"/>
    </sheetView>
  </sheetViews>
  <sheetFormatPr defaultColWidth="8.90625" defaultRowHeight="13"/>
  <cols>
    <col min="1" max="1" width="16" style="72" customWidth="1"/>
    <col min="2" max="6" width="22.90625" style="72" customWidth="1"/>
    <col min="7" max="7" width="7.36328125" style="71" hidden="1" customWidth="1"/>
    <col min="8" max="8" width="10.453125" style="72" hidden="1" customWidth="1"/>
    <col min="9" max="9" width="17.6328125" style="72" hidden="1" customWidth="1"/>
    <col min="10" max="10" width="9.90625" style="72" hidden="1" customWidth="1"/>
    <col min="11" max="21" width="8.90625" style="72" hidden="1" customWidth="1"/>
    <col min="22" max="23" width="0" style="72" hidden="1" customWidth="1"/>
    <col min="24" max="16384" width="8.90625" style="72"/>
  </cols>
  <sheetData>
    <row r="1" spans="1:12" s="29" customFormat="1" ht="68.150000000000006" customHeight="1">
      <c r="A1" s="445"/>
      <c r="B1" s="446"/>
      <c r="C1" s="446"/>
      <c r="D1" s="446"/>
      <c r="E1" s="446"/>
      <c r="F1" s="447"/>
      <c r="G1" s="55"/>
      <c r="I1" s="52"/>
      <c r="J1" s="52"/>
    </row>
    <row r="2" spans="1:12" s="61" customFormat="1" ht="20.25" customHeight="1" thickBot="1">
      <c r="A2" s="204"/>
      <c r="B2" s="351"/>
      <c r="C2" s="138"/>
      <c r="E2" s="205" t="s">
        <v>2492</v>
      </c>
      <c r="F2" s="206" t="str">
        <f>IF(決定通知書!H20="","",決定通知書!H20)</f>
        <v/>
      </c>
      <c r="G2" s="60" t="str">
        <f>IF($F$3="","NG","OK")</f>
        <v>NG</v>
      </c>
      <c r="H2" s="61" t="s">
        <v>2493</v>
      </c>
    </row>
    <row r="3" spans="1:12" s="61" customFormat="1" ht="20.25" customHeight="1">
      <c r="A3" s="207"/>
      <c r="B3" s="208"/>
      <c r="C3" s="208"/>
      <c r="D3" s="209"/>
      <c r="E3" s="210" t="s">
        <v>2493</v>
      </c>
      <c r="F3" s="150"/>
      <c r="G3" s="60" t="str">
        <f>IF($F$2="NG","×","")</f>
        <v/>
      </c>
    </row>
    <row r="4" spans="1:12" s="61" customFormat="1" ht="20.25" customHeight="1">
      <c r="A4" s="62"/>
      <c r="E4" s="211" t="s">
        <v>2494</v>
      </c>
      <c r="F4" s="139"/>
      <c r="G4" s="60" t="str">
        <f>IF($F$4="","NG","OK")</f>
        <v>NG</v>
      </c>
      <c r="H4" s="61" t="s">
        <v>2494</v>
      </c>
    </row>
    <row r="5" spans="1:12" ht="34" customHeight="1">
      <c r="A5" s="593" t="s">
        <v>3370</v>
      </c>
      <c r="B5" s="594"/>
      <c r="C5" s="594"/>
      <c r="D5" s="594"/>
      <c r="E5" s="594"/>
      <c r="F5" s="595"/>
    </row>
    <row r="6" spans="1:12" s="61" customFormat="1" ht="20.25" customHeight="1">
      <c r="A6" s="596" t="s">
        <v>2495</v>
      </c>
      <c r="B6" s="597"/>
      <c r="C6" s="597"/>
      <c r="D6" s="597"/>
      <c r="E6" s="597"/>
      <c r="F6" s="598"/>
      <c r="G6" s="60"/>
    </row>
    <row r="7" spans="1:12" s="61" customFormat="1" ht="20.25" customHeight="1">
      <c r="A7" s="599"/>
      <c r="B7" s="597"/>
      <c r="C7" s="597"/>
      <c r="D7" s="597"/>
      <c r="E7" s="597"/>
      <c r="F7" s="598"/>
      <c r="G7" s="60"/>
    </row>
    <row r="8" spans="1:12" s="61" customFormat="1" ht="20.25" customHeight="1">
      <c r="A8" s="600" t="s">
        <v>2496</v>
      </c>
      <c r="B8" s="601"/>
      <c r="C8" s="601"/>
      <c r="D8" s="601"/>
      <c r="E8" s="601"/>
      <c r="F8" s="602"/>
      <c r="G8" s="60"/>
    </row>
    <row r="9" spans="1:12" s="61" customFormat="1" ht="20.25" customHeight="1">
      <c r="A9" s="62" t="s">
        <v>2497</v>
      </c>
      <c r="F9" s="68"/>
      <c r="G9" s="60"/>
    </row>
    <row r="10" spans="1:12" s="61" customFormat="1" ht="20.25" customHeight="1" thickBot="1">
      <c r="A10" s="62" t="s">
        <v>2498</v>
      </c>
      <c r="F10" s="68"/>
      <c r="G10" s="60"/>
      <c r="H10" s="61" t="s">
        <v>2499</v>
      </c>
      <c r="I10" s="61" t="str">
        <f>IF(申請書!D45="","",申請書!B45&amp;" ")</f>
        <v/>
      </c>
      <c r="J10" s="61" t="str">
        <f>IF(申請書!F45="","",申請書!E45&amp;" ")</f>
        <v/>
      </c>
      <c r="K10" s="61" t="str">
        <f>I10</f>
        <v/>
      </c>
      <c r="L10" s="61" t="str">
        <f>K27&amp;J10</f>
        <v/>
      </c>
    </row>
    <row r="11" spans="1:12" s="61" customFormat="1" ht="20.25" customHeight="1" thickBot="1">
      <c r="A11" s="101" t="s">
        <v>3396</v>
      </c>
      <c r="B11" s="603" t="str">
        <f>IF(申請書!$B$17="","",申請書!$B$17)</f>
        <v/>
      </c>
      <c r="C11" s="603"/>
      <c r="D11" s="603"/>
      <c r="E11" s="113" t="s">
        <v>3740</v>
      </c>
      <c r="F11" s="212" t="str">
        <f>IF(申請書!$F$17="","",申請書!$F$17)</f>
        <v/>
      </c>
      <c r="G11" s="64" t="str">
        <f>+申請書!G16</f>
        <v>推薦</v>
      </c>
      <c r="I11" s="61" t="str">
        <f>IF(申請書!D46="","",申請書!B46&amp;" ")</f>
        <v/>
      </c>
      <c r="J11" s="61" t="str">
        <f>IF(申請書!F46="","",申請書!E46&amp;" ")</f>
        <v/>
      </c>
      <c r="K11" s="61" t="str">
        <f>K10&amp;I11</f>
        <v/>
      </c>
      <c r="L11" s="61" t="str">
        <f t="shared" ref="K11:L27" si="0">L10&amp;J11</f>
        <v/>
      </c>
    </row>
    <row r="12" spans="1:12" s="61" customFormat="1" ht="20.25" customHeight="1">
      <c r="A12" s="169" t="s">
        <v>3398</v>
      </c>
      <c r="B12" s="184" t="str">
        <f>IF(申請書!$B$18="","",申請書!$B$18)</f>
        <v/>
      </c>
      <c r="C12" s="171" t="s">
        <v>3741</v>
      </c>
      <c r="D12" s="213" t="str">
        <f>IF(申請書!$D$18="","",申請書!$D$18)</f>
        <v/>
      </c>
      <c r="E12" s="113" t="s">
        <v>3742</v>
      </c>
      <c r="F12" s="214" t="str">
        <f>IF(申請書!$F$18="","",申請書!$F$18)</f>
        <v/>
      </c>
      <c r="G12" s="60"/>
      <c r="I12" s="61" t="str">
        <f>IF(申請書!D47="","",申請書!B47&amp;" ")</f>
        <v/>
      </c>
      <c r="J12" s="61" t="str">
        <f>IF(申請書!F47="","",申請書!E47&amp;" ")</f>
        <v/>
      </c>
      <c r="K12" s="61" t="str">
        <f t="shared" si="0"/>
        <v/>
      </c>
      <c r="L12" s="61" t="str">
        <f t="shared" si="0"/>
        <v/>
      </c>
    </row>
    <row r="13" spans="1:12" s="61" customFormat="1" ht="20.25" customHeight="1">
      <c r="A13" s="101" t="s">
        <v>3743</v>
      </c>
      <c r="B13" s="213" t="str">
        <f>IF(申請書!$B$19="","",申請書!$B$19)</f>
        <v/>
      </c>
      <c r="C13" s="114" t="s">
        <v>3744</v>
      </c>
      <c r="D13" s="213" t="str">
        <f>IF(申請書!$D$19="","",申請書!$D$19)</f>
        <v/>
      </c>
      <c r="E13" s="114" t="s">
        <v>3745</v>
      </c>
      <c r="F13" s="215" t="s">
        <v>2507</v>
      </c>
      <c r="G13" s="60"/>
      <c r="I13" s="61" t="str">
        <f>IF(申請書!D48="","",申請書!B48&amp;" ")</f>
        <v/>
      </c>
      <c r="J13" s="61" t="str">
        <f>IF(申請書!F48="","",申請書!E48&amp;" ")</f>
        <v/>
      </c>
      <c r="K13" s="61" t="str">
        <f t="shared" si="0"/>
        <v/>
      </c>
      <c r="L13" s="61" t="str">
        <f t="shared" si="0"/>
        <v/>
      </c>
    </row>
    <row r="14" spans="1:12" s="61" customFormat="1" ht="20.25" customHeight="1">
      <c r="A14" s="101" t="s">
        <v>3397</v>
      </c>
      <c r="B14" s="603" t="str">
        <f>IF(申請書!$C$14="","",申請書!$C$14&amp;"　"&amp;申請書!$C$16&amp;申請書!$D$16&amp;申請書!$E$16)</f>
        <v/>
      </c>
      <c r="C14" s="603"/>
      <c r="D14" s="603"/>
      <c r="E14" s="603"/>
      <c r="F14" s="604"/>
      <c r="G14" s="60"/>
      <c r="I14" s="61" t="str">
        <f>IF(申請書!D49="","",申請書!B49&amp;" ")</f>
        <v/>
      </c>
      <c r="J14" s="61" t="str">
        <f>IF(申請書!F49="","",申請書!E49&amp;" ")</f>
        <v/>
      </c>
      <c r="K14" s="61" t="str">
        <f t="shared" si="0"/>
        <v/>
      </c>
      <c r="L14" s="61" t="str">
        <f t="shared" si="0"/>
        <v/>
      </c>
    </row>
    <row r="15" spans="1:12" s="61" customFormat="1" ht="20.25" customHeight="1">
      <c r="A15" s="62" t="s">
        <v>3746</v>
      </c>
      <c r="F15" s="68"/>
      <c r="G15" s="60"/>
      <c r="I15" s="61" t="str">
        <f>IF(申請書!D50="","",申請書!B50&amp;" ")</f>
        <v/>
      </c>
      <c r="J15" s="61" t="str">
        <f>IF(申請書!F50="","",申請書!E50&amp;" ")</f>
        <v/>
      </c>
      <c r="K15" s="61" t="str">
        <f t="shared" si="0"/>
        <v/>
      </c>
      <c r="L15" s="61" t="str">
        <f t="shared" si="0"/>
        <v/>
      </c>
    </row>
    <row r="16" spans="1:12" s="61" customFormat="1" ht="20.25" customHeight="1">
      <c r="A16" s="101" t="s">
        <v>3396</v>
      </c>
      <c r="B16" s="216" t="str">
        <f>IF(申請書!$B$23="","",申請書!$B$23)</f>
        <v/>
      </c>
      <c r="C16" s="114" t="s">
        <v>3747</v>
      </c>
      <c r="D16" s="217" t="str">
        <f>IF(申請書!$D$23="","",申請書!$D$23)</f>
        <v/>
      </c>
      <c r="E16" s="218"/>
      <c r="F16" s="219"/>
      <c r="G16" s="60"/>
      <c r="I16" s="61" t="str">
        <f>IF(申請書!D51="","",申請書!B51&amp;" ")</f>
        <v/>
      </c>
      <c r="J16" s="61" t="str">
        <f>IF(申請書!F51="","",申請書!E51&amp;" ")</f>
        <v/>
      </c>
      <c r="K16" s="61" t="str">
        <f t="shared" si="0"/>
        <v/>
      </c>
      <c r="L16" s="61" t="str">
        <f t="shared" si="0"/>
        <v/>
      </c>
    </row>
    <row r="17" spans="1:18" s="61" customFormat="1" ht="20.25" customHeight="1">
      <c r="A17" s="101" t="s">
        <v>3744</v>
      </c>
      <c r="B17" s="216" t="str">
        <f>IF(申請書!$B$24="","",申請書!$B$24)</f>
        <v/>
      </c>
      <c r="C17" s="114" t="s">
        <v>3742</v>
      </c>
      <c r="D17" s="220" t="str">
        <f>IF(申請書!$D$24="","",申請書!$D$24)</f>
        <v/>
      </c>
      <c r="E17" s="114" t="s">
        <v>3745</v>
      </c>
      <c r="F17" s="221" t="s">
        <v>2507</v>
      </c>
      <c r="G17" s="60"/>
      <c r="I17" s="61" t="str">
        <f>IF(申請書!D52="","",申請書!B52&amp;" ")</f>
        <v/>
      </c>
      <c r="J17" s="61" t="str">
        <f>IF(申請書!F52="","",申請書!E52&amp;" ")</f>
        <v/>
      </c>
      <c r="K17" s="61" t="str">
        <f t="shared" si="0"/>
        <v/>
      </c>
      <c r="L17" s="61" t="str">
        <f t="shared" si="0"/>
        <v/>
      </c>
      <c r="M17" s="29"/>
      <c r="N17" s="29"/>
      <c r="O17" s="29"/>
      <c r="P17" s="29"/>
      <c r="Q17" s="29"/>
      <c r="R17" s="29"/>
    </row>
    <row r="18" spans="1:18" s="29" customFormat="1" ht="20.25" customHeight="1">
      <c r="A18" s="165" t="s">
        <v>3748</v>
      </c>
      <c r="B18" s="179"/>
      <c r="C18" s="179"/>
      <c r="D18" s="179"/>
      <c r="E18" s="179"/>
      <c r="F18" s="168"/>
      <c r="G18" s="57"/>
      <c r="I18" s="61" t="str">
        <f>IF(申請書!D53="","",申請書!B53&amp;" ")</f>
        <v/>
      </c>
      <c r="J18" s="61" t="str">
        <f>IF(申請書!F53="","",申請書!E53&amp;" ")</f>
        <v/>
      </c>
      <c r="K18" s="61" t="str">
        <f t="shared" si="0"/>
        <v/>
      </c>
      <c r="L18" s="61" t="str">
        <f t="shared" si="0"/>
        <v/>
      </c>
    </row>
    <row r="19" spans="1:18" s="29" customFormat="1" ht="20.25" customHeight="1">
      <c r="A19" s="54" t="s">
        <v>3413</v>
      </c>
      <c r="B19" s="180" t="str">
        <f>IF(申請書!$B$27="","",申請書!$B$27)</f>
        <v/>
      </c>
      <c r="C19" s="199" t="s">
        <v>2624</v>
      </c>
      <c r="D19" s="620" t="str">
        <f>IF(申請書!E32="","",申請書!E32)</f>
        <v/>
      </c>
      <c r="E19" s="621"/>
      <c r="F19" s="622"/>
      <c r="G19" s="57"/>
      <c r="I19" s="61" t="str">
        <f>IF(申請書!D54="","",申請書!B54&amp;" ")</f>
        <v/>
      </c>
      <c r="J19" s="61" t="str">
        <f>IF(申請書!F54="","",申請書!E54&amp;" ")</f>
        <v/>
      </c>
      <c r="K19" s="61" t="str">
        <f t="shared" si="0"/>
        <v/>
      </c>
      <c r="L19" s="61" t="str">
        <f t="shared" si="0"/>
        <v/>
      </c>
    </row>
    <row r="20" spans="1:18" s="29" customFormat="1" ht="20.25" customHeight="1">
      <c r="A20" s="183" t="s">
        <v>3749</v>
      </c>
      <c r="B20" s="618" t="str">
        <f>IF(申請書!$B$28="","",申請書!$B$28)</f>
        <v/>
      </c>
      <c r="C20" s="618"/>
      <c r="D20" s="618"/>
      <c r="E20" s="618"/>
      <c r="F20" s="619"/>
      <c r="G20" s="55"/>
      <c r="I20" s="61" t="str">
        <f>IF(申請書!D55="","",申請書!B55&amp;" ")</f>
        <v/>
      </c>
      <c r="J20" s="61" t="str">
        <f>IF(申請書!F55="","",申請書!E55&amp;" ")</f>
        <v/>
      </c>
      <c r="K20" s="61" t="str">
        <f t="shared" si="0"/>
        <v/>
      </c>
      <c r="L20" s="61" t="str">
        <f t="shared" si="0"/>
        <v/>
      </c>
    </row>
    <row r="21" spans="1:18" s="29" customFormat="1" ht="20.25" customHeight="1">
      <c r="A21" s="222"/>
      <c r="B21" s="618"/>
      <c r="C21" s="618"/>
      <c r="D21" s="618"/>
      <c r="E21" s="618"/>
      <c r="F21" s="619"/>
      <c r="G21" s="57"/>
      <c r="I21" s="61" t="str">
        <f>IF(申請書!D56="","",申請書!B56&amp;" ")</f>
        <v/>
      </c>
      <c r="J21" s="61" t="str">
        <f>IF(申請書!F56="","",申請書!E56&amp;" ")</f>
        <v/>
      </c>
      <c r="K21" s="61" t="str">
        <f t="shared" si="0"/>
        <v/>
      </c>
      <c r="L21" s="61" t="str">
        <f t="shared" si="0"/>
        <v/>
      </c>
    </row>
    <row r="22" spans="1:18" s="29" customFormat="1" ht="20.25" customHeight="1">
      <c r="A22" s="183" t="s">
        <v>3750</v>
      </c>
      <c r="B22" s="618" t="str">
        <f>L26</f>
        <v/>
      </c>
      <c r="C22" s="618"/>
      <c r="D22" s="618"/>
      <c r="E22" s="618"/>
      <c r="F22" s="619"/>
      <c r="G22" s="57"/>
      <c r="I22" s="61" t="str">
        <f>IF(申請書!D57="","",申請書!B57&amp;" ")</f>
        <v/>
      </c>
      <c r="J22" s="61" t="str">
        <f>IF(申請書!F57="","",申請書!E57&amp;" ")</f>
        <v/>
      </c>
      <c r="K22" s="61" t="str">
        <f t="shared" si="0"/>
        <v/>
      </c>
      <c r="L22" s="61" t="str">
        <f t="shared" si="0"/>
        <v/>
      </c>
    </row>
    <row r="23" spans="1:18" s="29" customFormat="1" ht="20.25" customHeight="1">
      <c r="A23" s="222" t="s">
        <v>2509</v>
      </c>
      <c r="B23" s="618"/>
      <c r="C23" s="618"/>
      <c r="D23" s="618"/>
      <c r="E23" s="618"/>
      <c r="F23" s="619"/>
      <c r="G23" s="57"/>
      <c r="I23" s="61" t="str">
        <f>IF(申請書!D58="","",申請書!B58&amp;" ")</f>
        <v/>
      </c>
      <c r="J23" s="61" t="str">
        <f>IF(申請書!F58="","",申請書!E58&amp;" ")</f>
        <v/>
      </c>
      <c r="K23" s="61" t="str">
        <f t="shared" si="0"/>
        <v/>
      </c>
      <c r="L23" s="61" t="str">
        <f t="shared" si="0"/>
        <v/>
      </c>
      <c r="M23" s="61"/>
      <c r="N23" s="61"/>
      <c r="O23" s="61"/>
      <c r="P23" s="61"/>
      <c r="Q23" s="61"/>
      <c r="R23" s="61"/>
    </row>
    <row r="24" spans="1:18" s="61" customFormat="1" ht="20.25" customHeight="1">
      <c r="A24" s="62"/>
      <c r="B24" s="65"/>
      <c r="C24" s="65"/>
      <c r="D24" s="65"/>
      <c r="F24" s="68"/>
      <c r="G24" s="60"/>
      <c r="I24" s="61" t="str">
        <f>IF(申請書!D59="","",申請書!B59&amp;" ")</f>
        <v/>
      </c>
      <c r="J24" s="61" t="str">
        <f>IF(申請書!F59="","",申請書!E59&amp;" ")</f>
        <v/>
      </c>
      <c r="K24" s="61" t="str">
        <f t="shared" si="0"/>
        <v/>
      </c>
      <c r="L24" s="61" t="str">
        <f t="shared" si="0"/>
        <v/>
      </c>
    </row>
    <row r="25" spans="1:18" s="61" customFormat="1" ht="20.25" customHeight="1">
      <c r="A25" s="143" t="s">
        <v>2510</v>
      </c>
      <c r="C25" s="63"/>
      <c r="D25" s="63"/>
      <c r="F25" s="68"/>
      <c r="G25" s="60"/>
      <c r="I25" s="61" t="str">
        <f>IF(申請書!D60="","",申請書!B60&amp;" ")</f>
        <v/>
      </c>
      <c r="J25" s="61" t="str">
        <f>IF(申請書!F60="","",申請書!E60&amp;" ")</f>
        <v/>
      </c>
      <c r="K25" s="61" t="str">
        <f t="shared" si="0"/>
        <v/>
      </c>
      <c r="L25" s="61" t="str">
        <f t="shared" si="0"/>
        <v/>
      </c>
    </row>
    <row r="26" spans="1:18" s="61" customFormat="1" ht="20.25" customHeight="1">
      <c r="A26" s="140" t="s">
        <v>2511</v>
      </c>
      <c r="B26" s="223" t="s">
        <v>2512</v>
      </c>
      <c r="C26" s="224" t="s">
        <v>2513</v>
      </c>
      <c r="D26" s="225" t="s">
        <v>2514</v>
      </c>
      <c r="E26" s="225" t="s">
        <v>2515</v>
      </c>
      <c r="F26" s="226" t="s">
        <v>2516</v>
      </c>
      <c r="G26" s="60"/>
      <c r="I26" s="61" t="str">
        <f>IF(申請書!D61="","",申請書!B61&amp;" ")</f>
        <v/>
      </c>
      <c r="J26" s="61" t="str">
        <f>IF(申請書!F61="","",申請書!E61&amp;" ")</f>
        <v/>
      </c>
      <c r="K26" s="61" t="str">
        <f t="shared" si="0"/>
        <v/>
      </c>
      <c r="L26" s="61" t="str">
        <f t="shared" si="0"/>
        <v/>
      </c>
    </row>
    <row r="27" spans="1:18" s="61" customFormat="1" ht="20.25" customHeight="1">
      <c r="A27" s="141" t="s">
        <v>2517</v>
      </c>
      <c r="B27" s="116"/>
      <c r="C27" s="161"/>
      <c r="D27" s="117"/>
      <c r="E27" s="116"/>
      <c r="F27" s="255"/>
      <c r="G27" s="60" t="str">
        <f>IF(B27="無",H29,IF(B27="有",H28,"NG"))</f>
        <v>NG</v>
      </c>
      <c r="H27" s="61" t="s">
        <v>2511</v>
      </c>
      <c r="I27" s="61" t="str">
        <f>IF(申請書!D62="","",申請書!B62&amp;" ")</f>
        <v/>
      </c>
      <c r="J27" s="61" t="str">
        <f>IF(申請書!F62="","",申請書!E62&amp;" ")</f>
        <v/>
      </c>
      <c r="K27" s="61" t="str">
        <f t="shared" si="0"/>
        <v/>
      </c>
      <c r="L27" s="61" t="str">
        <f t="shared" si="0"/>
        <v/>
      </c>
    </row>
    <row r="28" spans="1:18" s="61" customFormat="1" ht="20.25" customHeight="1">
      <c r="A28" s="141"/>
      <c r="B28" s="223" t="s">
        <v>2518</v>
      </c>
      <c r="C28" s="224" t="s">
        <v>2519</v>
      </c>
      <c r="D28" s="118" t="s">
        <v>26</v>
      </c>
      <c r="E28" s="118" t="s">
        <v>27</v>
      </c>
      <c r="F28" s="229" t="s">
        <v>28</v>
      </c>
      <c r="H28" s="60" t="str">
        <f>IF(OR($D$27="",$E$27="",$F$27="",$D$29="",$E$29="",$C$27=""),"NG","OK")</f>
        <v>NG</v>
      </c>
      <c r="I28" s="61" t="s">
        <v>3751</v>
      </c>
      <c r="J28" s="157">
        <f>申請書!$I87</f>
        <v>0</v>
      </c>
      <c r="K28" s="61" t="str">
        <f>申請書!I97</f>
        <v>(オンライン)</v>
      </c>
    </row>
    <row r="29" spans="1:18" s="61" customFormat="1" ht="20.25" customHeight="1">
      <c r="A29" s="141"/>
      <c r="B29" s="228" t="str">
        <f>IF(OR(F4="",F3="",),"",(VLOOKUP(F4,I38:J47,2,0)))</f>
        <v/>
      </c>
      <c r="C29" s="227" t="str">
        <f>IF(OR(F4="",F3="",),"",(VLOOKUP(F4,I38:K47,3,0)))</f>
        <v/>
      </c>
      <c r="D29" s="158"/>
      <c r="E29" s="158"/>
      <c r="F29" s="162"/>
      <c r="H29" s="60" t="str">
        <f>IF(OR($D$29="",$E$29=""),"NG","OK")</f>
        <v>NG</v>
      </c>
      <c r="I29" s="61" t="s">
        <v>3752</v>
      </c>
      <c r="J29" s="157">
        <f>申請書!$I88</f>
        <v>0</v>
      </c>
      <c r="K29" s="61" t="str">
        <f>申請書!I98</f>
        <v>(オンライン)</v>
      </c>
    </row>
    <row r="30" spans="1:18" s="61" customFormat="1" ht="20.25" customHeight="1" thickBot="1">
      <c r="A30" s="141"/>
      <c r="B30" s="230"/>
      <c r="C30" s="230"/>
      <c r="D30" s="230"/>
      <c r="E30" s="231" t="s">
        <v>2520</v>
      </c>
      <c r="F30" s="232" t="str">
        <f>IF(OR($D$29="",$E$29=""),"",1440*($E$29-$D$29)-$F$29)</f>
        <v/>
      </c>
      <c r="G30" s="60"/>
      <c r="I30" s="61" t="str">
        <f>IF(F27="",C29,F27)</f>
        <v/>
      </c>
      <c r="J30" s="157">
        <f>申請書!$I89</f>
        <v>0</v>
      </c>
      <c r="K30" s="61" t="str">
        <f>申請書!I99</f>
        <v>(オンライン)</v>
      </c>
    </row>
    <row r="31" spans="1:18" s="61" customFormat="1" ht="20.25" customHeight="1" thickTop="1">
      <c r="A31" s="233" t="s">
        <v>2521</v>
      </c>
      <c r="B31" s="234" t="s">
        <v>2522</v>
      </c>
      <c r="C31" s="643" t="str">
        <f>IF(OR(COUNTIF(I30,"*オンライン*")=1),"オンライン",IF(OR(F4="",F3="",),"",(VLOOKUP(F4,$M$32:$Q$34,2,0))))</f>
        <v/>
      </c>
      <c r="D31" s="643"/>
      <c r="E31" s="235" t="s">
        <v>2523</v>
      </c>
      <c r="F31" s="164" t="str">
        <f>IF(OR(COUNTIF(I30,"*オンライン*")=1),"オンライン",IF(OR(F4="",F3="",),"",(VLOOKUP(F4,$M$32:$Q$34,4,0))))</f>
        <v/>
      </c>
      <c r="G31" s="60" t="str">
        <f>IF((COUNTIF($C$31:$C$32,"")+COUNTIF(F31:F32,""))&gt;0,"NG","OK")</f>
        <v>NG</v>
      </c>
      <c r="H31" s="61" t="s">
        <v>2581</v>
      </c>
      <c r="J31" s="157">
        <f>申請書!$I90</f>
        <v>0</v>
      </c>
      <c r="K31" s="61" t="str">
        <f>申請書!I100</f>
        <v>(オンライン)</v>
      </c>
    </row>
    <row r="32" spans="1:18" s="61" customFormat="1" ht="20.25" customHeight="1">
      <c r="A32" s="142" t="s">
        <v>2526</v>
      </c>
      <c r="B32" s="114" t="s">
        <v>2527</v>
      </c>
      <c r="C32" s="644" t="str">
        <f>IF(OR(COUNTIF(I30,"*オンライン*")=1),"オンライン",IF(OR(F4="",F3="",),"",(VLOOKUP(F4,$M$32:$Q$34,3,0))))</f>
        <v/>
      </c>
      <c r="D32" s="644"/>
      <c r="E32" s="114" t="s">
        <v>2528</v>
      </c>
      <c r="F32" s="163" t="str">
        <f>IF(OR(COUNTIF(I30,"*オンライン*")=1),"オンライン",IF(OR(F4="",F3="",),"",(VLOOKUP(F4,$M$32:$Q$34,5,0))))</f>
        <v/>
      </c>
      <c r="G32" s="60"/>
      <c r="J32" s="157">
        <f>申請書!$I91</f>
        <v>0</v>
      </c>
      <c r="K32" s="61" t="str">
        <f>申請書!I101</f>
        <v>(オンライン)</v>
      </c>
      <c r="M32" s="61" t="s">
        <v>2655</v>
      </c>
      <c r="N32" s="61">
        <f>申請書!C75</f>
        <v>0</v>
      </c>
      <c r="O32" s="61">
        <f>申請書!C76</f>
        <v>0</v>
      </c>
      <c r="P32" s="61">
        <f>申請書!F75</f>
        <v>0</v>
      </c>
      <c r="Q32" s="61">
        <f>申請書!C77</f>
        <v>0</v>
      </c>
    </row>
    <row r="33" spans="1:17" s="61" customFormat="1" ht="20.25" customHeight="1">
      <c r="A33" s="62"/>
      <c r="F33" s="68"/>
      <c r="G33" s="60"/>
      <c r="J33" s="157">
        <f>申請書!$I92</f>
        <v>0</v>
      </c>
      <c r="K33" s="61" t="str">
        <f>申請書!I102</f>
        <v>(オンライン)</v>
      </c>
      <c r="M33" s="61" t="s">
        <v>2656</v>
      </c>
      <c r="N33" s="61">
        <f>申請書!C78</f>
        <v>0</v>
      </c>
      <c r="O33" s="61">
        <f>申請書!C79</f>
        <v>0</v>
      </c>
      <c r="P33" s="61">
        <f>申請書!F78</f>
        <v>0</v>
      </c>
      <c r="Q33" s="61">
        <f>申請書!C80</f>
        <v>0</v>
      </c>
    </row>
    <row r="34" spans="1:17" s="61" customFormat="1" ht="20.25" customHeight="1">
      <c r="A34" s="143" t="s">
        <v>2531</v>
      </c>
      <c r="B34" s="65"/>
      <c r="C34" s="65"/>
      <c r="D34" s="65"/>
      <c r="E34" s="65"/>
      <c r="F34" s="236"/>
      <c r="G34" s="60" t="str">
        <f>IF(OR(COUNTIF($B$36:$B$37,"")&gt;0,B38="",B40=""),"NG","OK")</f>
        <v>NG</v>
      </c>
      <c r="H34" s="115" t="s">
        <v>3753</v>
      </c>
      <c r="J34" s="157">
        <f>申請書!$I93</f>
        <v>0</v>
      </c>
      <c r="K34" s="61" t="str">
        <f>申請書!I103</f>
        <v>(オンライン)</v>
      </c>
      <c r="M34" s="61" t="s">
        <v>2657</v>
      </c>
      <c r="N34" s="61">
        <f>申請書!C81</f>
        <v>0</v>
      </c>
      <c r="O34" s="61">
        <f>申請書!C82</f>
        <v>0</v>
      </c>
      <c r="P34" s="61">
        <f>申請書!F81</f>
        <v>0</v>
      </c>
      <c r="Q34" s="61">
        <f>申請書!C83</f>
        <v>0</v>
      </c>
    </row>
    <row r="35" spans="1:17" s="61" customFormat="1" ht="20.25" customHeight="1">
      <c r="A35" s="605" t="s">
        <v>2532</v>
      </c>
      <c r="B35" s="606"/>
      <c r="C35" s="606"/>
      <c r="D35" s="606"/>
      <c r="E35" s="606"/>
      <c r="F35" s="607"/>
      <c r="G35" s="60"/>
      <c r="J35" s="157">
        <f>申請書!$I94</f>
        <v>0</v>
      </c>
      <c r="K35" s="61" t="str">
        <f>申請書!I104</f>
        <v>(オンライン)</v>
      </c>
    </row>
    <row r="36" spans="1:17" s="61" customFormat="1" ht="20.25" customHeight="1">
      <c r="A36" s="101" t="s">
        <v>2533</v>
      </c>
      <c r="B36" s="608"/>
      <c r="C36" s="609"/>
      <c r="D36" s="65"/>
      <c r="E36" s="65"/>
      <c r="F36" s="236"/>
      <c r="G36" s="60"/>
      <c r="J36" s="157">
        <f>申請書!$I95</f>
        <v>0</v>
      </c>
      <c r="K36" s="61" t="str">
        <f>申請書!I105</f>
        <v>(オンライン)</v>
      </c>
    </row>
    <row r="37" spans="1:17" s="61" customFormat="1" ht="20.25" customHeight="1">
      <c r="A37" s="237" t="s">
        <v>7</v>
      </c>
      <c r="B37" s="608"/>
      <c r="C37" s="609"/>
      <c r="D37" s="238"/>
      <c r="E37" s="238"/>
      <c r="F37" s="239"/>
      <c r="G37" s="60"/>
      <c r="J37" s="157">
        <f>申請書!$I96</f>
        <v>0</v>
      </c>
      <c r="K37" s="61" t="str">
        <f>申請書!I106</f>
        <v>(オンライン)</v>
      </c>
    </row>
    <row r="38" spans="1:17" s="61" customFormat="1" ht="20.25" customHeight="1">
      <c r="A38" s="610" t="s">
        <v>2534</v>
      </c>
      <c r="B38" s="612"/>
      <c r="C38" s="613"/>
      <c r="D38" s="613"/>
      <c r="E38" s="613"/>
      <c r="F38" s="614"/>
      <c r="G38" s="60"/>
      <c r="I38" s="61" t="s">
        <v>2655</v>
      </c>
      <c r="J38" s="157">
        <f>IF(申請書!$E$68="①実地を含む最大3日間の派遣",申請書!C71,申請書!B87)</f>
        <v>0</v>
      </c>
      <c r="K38" s="61" t="str">
        <f>IF(申請書!$E$68="①実地を含む最大3日間の派遣",申請書!I71,申請書!C87&amp;"(オンライン)")</f>
        <v>(オンライン)</v>
      </c>
    </row>
    <row r="39" spans="1:17" s="61" customFormat="1" ht="59.25" customHeight="1">
      <c r="A39" s="611"/>
      <c r="B39" s="615"/>
      <c r="C39" s="616"/>
      <c r="D39" s="616"/>
      <c r="E39" s="616"/>
      <c r="F39" s="617"/>
      <c r="G39" s="60"/>
      <c r="I39" s="61" t="s">
        <v>2656</v>
      </c>
      <c r="J39" s="157">
        <f>IF(申請書!$E$68="①実地を含む最大3日間の派遣",申請書!C72,申請書!B88)</f>
        <v>0</v>
      </c>
      <c r="K39" s="61" t="str">
        <f>IF(申請書!$E$68="①実地を含む最大3日間の派遣",申請書!I72,申請書!C88&amp;"(オンライン)")</f>
        <v>(オンライン)</v>
      </c>
    </row>
    <row r="40" spans="1:17" s="61" customFormat="1" ht="20.25" customHeight="1">
      <c r="A40" s="610" t="s">
        <v>2535</v>
      </c>
      <c r="B40" s="612"/>
      <c r="C40" s="613"/>
      <c r="D40" s="613"/>
      <c r="E40" s="613"/>
      <c r="F40" s="614"/>
      <c r="G40" s="60"/>
      <c r="I40" s="61" t="s">
        <v>2657</v>
      </c>
      <c r="J40" s="157">
        <f>IF(申請書!$E$68="①実地を含む最大3日間の派遣",申請書!C73,申請書!B89)</f>
        <v>0</v>
      </c>
      <c r="K40" s="61" t="str">
        <f>IF(申請書!$E$68="①実地を含む最大3日間の派遣",申請書!I73,申請書!C89&amp;"(オンライン)")</f>
        <v>(オンライン)</v>
      </c>
    </row>
    <row r="41" spans="1:17" s="61" customFormat="1" ht="20.25" customHeight="1">
      <c r="A41" s="611"/>
      <c r="B41" s="615"/>
      <c r="C41" s="616"/>
      <c r="D41" s="616"/>
      <c r="E41" s="616"/>
      <c r="F41" s="617"/>
      <c r="G41" s="60"/>
      <c r="I41" s="61" t="s">
        <v>3754</v>
      </c>
      <c r="J41" s="157">
        <f>IF(申請書!$E$68="①実地を含む最大3日間の派遣","",申請書!B90)</f>
        <v>0</v>
      </c>
      <c r="K41" s="61" t="str">
        <f>IF(申請書!$E$68="①実地を含む最大3日間の派遣","",申請書!C90&amp;"(オンライン)")</f>
        <v>(オンライン)</v>
      </c>
    </row>
    <row r="42" spans="1:17" s="61" customFormat="1" ht="20.25" customHeight="1">
      <c r="A42" s="62"/>
      <c r="F42" s="68"/>
      <c r="G42" s="60"/>
      <c r="I42" s="61" t="s">
        <v>3755</v>
      </c>
      <c r="J42" s="157">
        <f>IF(申請書!$E$68="①実地を含む最大3日間の派遣","",申請書!B91)</f>
        <v>0</v>
      </c>
      <c r="K42" s="61" t="str">
        <f>IF(申請書!$E$68="①実地を含む最大3日間の派遣","",申請書!C91&amp;"(オンライン)")</f>
        <v>(オンライン)</v>
      </c>
    </row>
    <row r="43" spans="1:17" s="61" customFormat="1" ht="20.25" customHeight="1">
      <c r="A43" s="143" t="s">
        <v>2536</v>
      </c>
      <c r="C43" s="69"/>
      <c r="F43" s="68"/>
      <c r="G43" s="60"/>
      <c r="I43" s="61" t="s">
        <v>3756</v>
      </c>
      <c r="J43" s="157">
        <f>IF(申請書!$E$68="①実地を含む最大3日間の派遣","",申請書!B92)</f>
        <v>0</v>
      </c>
      <c r="K43" s="61" t="str">
        <f>IF(申請書!$E$68="①実地を含む最大3日間の派遣","",申請書!C92&amp;"(オンライン)")</f>
        <v>(オンライン)</v>
      </c>
    </row>
    <row r="44" spans="1:17" s="61" customFormat="1" ht="20.25" customHeight="1">
      <c r="A44" s="240" t="s">
        <v>2537</v>
      </c>
      <c r="B44" s="241"/>
      <c r="C44" s="242" t="s">
        <v>2538</v>
      </c>
      <c r="D44" s="119"/>
      <c r="E44" s="243" t="s">
        <v>2539</v>
      </c>
      <c r="F44" s="256">
        <f>SUM(C46:F46)</f>
        <v>0</v>
      </c>
      <c r="G44" s="60" t="str">
        <f>IF(OR($F$44&gt;=1),"OK","NG")</f>
        <v>NG</v>
      </c>
      <c r="H44" s="61" t="s">
        <v>2540</v>
      </c>
      <c r="I44" s="61" t="s">
        <v>3757</v>
      </c>
      <c r="J44" s="157">
        <f>IF(申請書!$E$68="①実地を含む最大3日間の派遣","",申請書!B93)</f>
        <v>0</v>
      </c>
      <c r="K44" s="61" t="str">
        <f>IF(申請書!$E$68="①実地を含む最大3日間の派遣","",申請書!C93&amp;"(オンライン)")</f>
        <v>(オンライン)</v>
      </c>
    </row>
    <row r="45" spans="1:17" s="61" customFormat="1" ht="20.25" customHeight="1">
      <c r="A45" s="244"/>
      <c r="B45" s="245" t="s">
        <v>2541</v>
      </c>
      <c r="C45" s="175" t="s">
        <v>11</v>
      </c>
      <c r="D45" s="175" t="s">
        <v>12</v>
      </c>
      <c r="E45" s="175" t="s">
        <v>13</v>
      </c>
      <c r="F45" s="246" t="s">
        <v>14</v>
      </c>
      <c r="G45" s="60"/>
      <c r="I45" s="61" t="s">
        <v>3758</v>
      </c>
      <c r="J45" s="157">
        <f>IF(申請書!$E$68="①実地を含む最大3日間の派遣","",申請書!B94)</f>
        <v>0</v>
      </c>
      <c r="K45" s="61" t="str">
        <f>IF(申請書!$E$68="①実地を含む最大3日間の派遣","",申請書!C94&amp;"(オンライン)")</f>
        <v>(オンライン)</v>
      </c>
    </row>
    <row r="46" spans="1:17" s="61" customFormat="1" ht="20.25" customHeight="1">
      <c r="A46" s="237"/>
      <c r="B46" s="247" t="s">
        <v>2542</v>
      </c>
      <c r="C46" s="34"/>
      <c r="D46" s="34"/>
      <c r="E46" s="34"/>
      <c r="F46" s="50"/>
      <c r="G46" s="60"/>
      <c r="I46" s="61" t="s">
        <v>3759</v>
      </c>
      <c r="J46" s="157">
        <f>IF(申請書!$E$68="①実地を含む最大3日間の派遣","",申請書!B95)</f>
        <v>0</v>
      </c>
      <c r="K46" s="61" t="str">
        <f>IF(申請書!$E$68="①実地を含む最大3日間の派遣","",申請書!C95&amp;"(オンライン)")</f>
        <v>(オンライン)</v>
      </c>
    </row>
    <row r="47" spans="1:17" s="61" customFormat="1" ht="20.25" customHeight="1">
      <c r="A47" s="240" t="s">
        <v>2543</v>
      </c>
      <c r="B47" s="248"/>
      <c r="C47" s="249"/>
      <c r="D47" s="66"/>
      <c r="E47" s="66"/>
      <c r="F47" s="144"/>
      <c r="G47" s="60" t="str">
        <f>IF(OR($C$48="",$C$52="",$C$56="",$C$60=""),"NG","OK")</f>
        <v>NG</v>
      </c>
      <c r="H47" s="61" t="s">
        <v>2544</v>
      </c>
      <c r="I47" s="61" t="s">
        <v>3760</v>
      </c>
      <c r="J47" s="157">
        <f>IF(申請書!$E$68="①実地を含む最大3日間の派遣","",申請書!B96)</f>
        <v>0</v>
      </c>
      <c r="K47" s="61" t="str">
        <f>IF(申請書!$E$68="①実地を含む最大3日間の派遣","",申請書!C96&amp;"(オンライン)")</f>
        <v>(オンライン)</v>
      </c>
    </row>
    <row r="48" spans="1:17" s="61" customFormat="1" ht="18.75" customHeight="1">
      <c r="A48" s="240" t="s">
        <v>2545</v>
      </c>
      <c r="B48" s="241"/>
      <c r="C48" s="628"/>
      <c r="D48" s="629"/>
      <c r="E48" s="629"/>
      <c r="F48" s="630"/>
      <c r="G48" s="60"/>
    </row>
    <row r="49" spans="1:7" s="61" customFormat="1" ht="18.75" customHeight="1">
      <c r="A49" s="237" t="s">
        <v>2546</v>
      </c>
      <c r="B49" s="250"/>
      <c r="C49" s="631"/>
      <c r="D49" s="632"/>
      <c r="E49" s="632"/>
      <c r="F49" s="633"/>
      <c r="G49" s="60"/>
    </row>
    <row r="50" spans="1:7" s="61" customFormat="1" ht="20.25" customHeight="1">
      <c r="A50" s="237"/>
      <c r="B50" s="250"/>
      <c r="C50" s="631"/>
      <c r="D50" s="632"/>
      <c r="E50" s="632"/>
      <c r="F50" s="633"/>
      <c r="G50" s="60"/>
    </row>
    <row r="51" spans="1:7" s="61" customFormat="1" ht="20.25" customHeight="1">
      <c r="A51" s="244"/>
      <c r="B51" s="251"/>
      <c r="C51" s="634"/>
      <c r="D51" s="635"/>
      <c r="E51" s="635"/>
      <c r="F51" s="636"/>
      <c r="G51" s="60"/>
    </row>
    <row r="52" spans="1:7" s="61" customFormat="1" ht="20.25" customHeight="1">
      <c r="A52" s="240" t="s">
        <v>2547</v>
      </c>
      <c r="B52" s="241"/>
      <c r="C52" s="628"/>
      <c r="D52" s="629"/>
      <c r="E52" s="629"/>
      <c r="F52" s="630"/>
      <c r="G52" s="60"/>
    </row>
    <row r="53" spans="1:7" s="61" customFormat="1" ht="20.25" customHeight="1">
      <c r="A53" s="237" t="s">
        <v>2546</v>
      </c>
      <c r="B53" s="250"/>
      <c r="C53" s="631"/>
      <c r="D53" s="632"/>
      <c r="E53" s="632"/>
      <c r="F53" s="633"/>
      <c r="G53" s="60"/>
    </row>
    <row r="54" spans="1:7" s="61" customFormat="1" ht="20.25" customHeight="1">
      <c r="A54" s="237"/>
      <c r="B54" s="250"/>
      <c r="C54" s="631"/>
      <c r="D54" s="632"/>
      <c r="E54" s="632"/>
      <c r="F54" s="633"/>
      <c r="G54" s="60"/>
    </row>
    <row r="55" spans="1:7" s="61" customFormat="1" ht="20.25" customHeight="1">
      <c r="A55" s="244"/>
      <c r="B55" s="251"/>
      <c r="C55" s="634"/>
      <c r="D55" s="635"/>
      <c r="E55" s="635"/>
      <c r="F55" s="636"/>
      <c r="G55" s="60"/>
    </row>
    <row r="56" spans="1:7" s="61" customFormat="1" ht="20.25" customHeight="1">
      <c r="A56" s="240" t="s">
        <v>2548</v>
      </c>
      <c r="B56" s="241"/>
      <c r="C56" s="628"/>
      <c r="D56" s="629"/>
      <c r="E56" s="629"/>
      <c r="F56" s="630"/>
      <c r="G56" s="60"/>
    </row>
    <row r="57" spans="1:7" s="61" customFormat="1" ht="20.25" customHeight="1">
      <c r="A57" s="237" t="s">
        <v>2546</v>
      </c>
      <c r="B57" s="250"/>
      <c r="C57" s="631"/>
      <c r="D57" s="632"/>
      <c r="E57" s="632"/>
      <c r="F57" s="633"/>
      <c r="G57" s="60"/>
    </row>
    <row r="58" spans="1:7" s="61" customFormat="1" ht="20.25" customHeight="1">
      <c r="A58" s="237"/>
      <c r="B58" s="250"/>
      <c r="C58" s="631"/>
      <c r="D58" s="632"/>
      <c r="E58" s="632"/>
      <c r="F58" s="633"/>
      <c r="G58" s="60"/>
    </row>
    <row r="59" spans="1:7" s="61" customFormat="1" ht="20.25" customHeight="1">
      <c r="A59" s="244"/>
      <c r="B59" s="251"/>
      <c r="C59" s="634"/>
      <c r="D59" s="635"/>
      <c r="E59" s="635"/>
      <c r="F59" s="636"/>
      <c r="G59" s="60"/>
    </row>
    <row r="60" spans="1:7" s="61" customFormat="1" ht="20.25" customHeight="1">
      <c r="A60" s="240" t="s">
        <v>2549</v>
      </c>
      <c r="B60" s="241"/>
      <c r="C60" s="628"/>
      <c r="D60" s="629"/>
      <c r="E60" s="629"/>
      <c r="F60" s="630"/>
      <c r="G60" s="60"/>
    </row>
    <row r="61" spans="1:7" s="61" customFormat="1" ht="20.25" customHeight="1">
      <c r="A61" s="237" t="s">
        <v>2550</v>
      </c>
      <c r="B61" s="250"/>
      <c r="C61" s="631"/>
      <c r="D61" s="632"/>
      <c r="E61" s="632"/>
      <c r="F61" s="633"/>
      <c r="G61" s="60"/>
    </row>
    <row r="62" spans="1:7" s="61" customFormat="1" ht="20.25" customHeight="1">
      <c r="A62" s="237"/>
      <c r="B62" s="250"/>
      <c r="C62" s="631"/>
      <c r="D62" s="632"/>
      <c r="E62" s="632"/>
      <c r="F62" s="633"/>
      <c r="G62" s="60"/>
    </row>
    <row r="63" spans="1:7" s="61" customFormat="1" ht="20.25" customHeight="1">
      <c r="A63" s="237"/>
      <c r="B63" s="250"/>
      <c r="C63" s="631"/>
      <c r="D63" s="632"/>
      <c r="E63" s="632"/>
      <c r="F63" s="633"/>
      <c r="G63" s="60"/>
    </row>
    <row r="64" spans="1:7" s="61" customFormat="1" ht="20.25" customHeight="1">
      <c r="A64" s="244"/>
      <c r="B64" s="251"/>
      <c r="C64" s="634"/>
      <c r="D64" s="635"/>
      <c r="E64" s="635"/>
      <c r="F64" s="636"/>
      <c r="G64" s="60"/>
    </row>
    <row r="65" spans="1:8" s="61" customFormat="1" ht="20.25" customHeight="1" thickBot="1">
      <c r="A65" s="240" t="s">
        <v>2551</v>
      </c>
      <c r="B65" s="241"/>
      <c r="C65" s="651" t="s">
        <v>2552</v>
      </c>
      <c r="D65" s="652"/>
      <c r="E65" s="653"/>
      <c r="F65" s="654"/>
      <c r="G65" s="60" t="str">
        <f>IF(OR($E$65="",AND(NOT($G$66=""),$C$66="")),"NG","OK")</f>
        <v>NG</v>
      </c>
      <c r="H65" s="61" t="s">
        <v>2553</v>
      </c>
    </row>
    <row r="66" spans="1:8" s="61" customFormat="1" ht="20.25" customHeight="1" thickBot="1">
      <c r="A66" s="237"/>
      <c r="B66" s="250"/>
      <c r="C66" s="655"/>
      <c r="D66" s="656"/>
      <c r="E66" s="656"/>
      <c r="F66" s="657"/>
      <c r="G66" s="64" t="str">
        <f>IF(E65="⑦その他","他","")</f>
        <v/>
      </c>
    </row>
    <row r="67" spans="1:8" s="61" customFormat="1" ht="20.25" customHeight="1">
      <c r="A67" s="244"/>
      <c r="B67" s="251"/>
      <c r="C67" s="640"/>
      <c r="D67" s="641"/>
      <c r="E67" s="641"/>
      <c r="F67" s="642"/>
      <c r="G67" s="60"/>
    </row>
    <row r="68" spans="1:8" s="61" customFormat="1" ht="20.25" customHeight="1">
      <c r="A68" s="240" t="s">
        <v>2554</v>
      </c>
      <c r="B68" s="241"/>
      <c r="C68" s="631"/>
      <c r="D68" s="632"/>
      <c r="E68" s="632"/>
      <c r="F68" s="633"/>
      <c r="G68" s="60"/>
    </row>
    <row r="69" spans="1:8" s="61" customFormat="1" ht="20.25" customHeight="1">
      <c r="A69" s="237" t="s">
        <v>2555</v>
      </c>
      <c r="B69" s="250"/>
      <c r="C69" s="631"/>
      <c r="D69" s="632"/>
      <c r="E69" s="632"/>
      <c r="F69" s="633"/>
      <c r="G69" s="60"/>
    </row>
    <row r="70" spans="1:8" s="61" customFormat="1" ht="20.25" customHeight="1">
      <c r="A70" s="237" t="s">
        <v>2556</v>
      </c>
      <c r="B70" s="250"/>
      <c r="C70" s="631"/>
      <c r="D70" s="632"/>
      <c r="E70" s="632"/>
      <c r="F70" s="633"/>
      <c r="G70" s="60"/>
    </row>
    <row r="71" spans="1:8" s="61" customFormat="1" ht="20.25" customHeight="1">
      <c r="A71" s="244"/>
      <c r="B71" s="251"/>
      <c r="C71" s="634"/>
      <c r="D71" s="635"/>
      <c r="E71" s="635"/>
      <c r="F71" s="636"/>
      <c r="G71" s="60"/>
    </row>
    <row r="72" spans="1:8" s="61" customFormat="1" ht="21.75" customHeight="1">
      <c r="A72" s="237" t="s">
        <v>2557</v>
      </c>
      <c r="B72" s="250"/>
      <c r="C72" s="658" t="s">
        <v>2558</v>
      </c>
      <c r="D72" s="659"/>
      <c r="E72" s="659"/>
      <c r="F72" s="660"/>
      <c r="G72" s="60"/>
    </row>
    <row r="73" spans="1:8" s="61" customFormat="1" ht="21.75" customHeight="1">
      <c r="A73" s="237"/>
      <c r="B73" s="250"/>
      <c r="C73" s="661"/>
      <c r="D73" s="662"/>
      <c r="E73" s="662"/>
      <c r="F73" s="663"/>
      <c r="G73" s="60"/>
    </row>
    <row r="74" spans="1:8" s="61" customFormat="1" ht="20.25" customHeight="1">
      <c r="A74" s="237"/>
      <c r="B74" s="250"/>
      <c r="C74" s="628"/>
      <c r="D74" s="629"/>
      <c r="E74" s="629"/>
      <c r="F74" s="630"/>
      <c r="G74" s="60"/>
    </row>
    <row r="75" spans="1:8" s="61" customFormat="1" ht="20.25" customHeight="1">
      <c r="A75" s="237"/>
      <c r="B75" s="250"/>
      <c r="C75" s="634"/>
      <c r="D75" s="635"/>
      <c r="E75" s="635"/>
      <c r="F75" s="636"/>
      <c r="G75" s="60"/>
    </row>
    <row r="76" spans="1:8" s="61" customFormat="1" ht="20.25" customHeight="1" thickBot="1">
      <c r="A76" s="645" t="s">
        <v>2559</v>
      </c>
      <c r="B76" s="646"/>
      <c r="C76" s="651" t="s">
        <v>2560</v>
      </c>
      <c r="D76" s="652"/>
      <c r="E76" s="653"/>
      <c r="F76" s="654"/>
      <c r="G76" s="60" t="str">
        <f>IF(OR($E$76="",AND(NOT($G$79=""),$C$79="")),"NG","OK")</f>
        <v>NG</v>
      </c>
      <c r="H76" s="61" t="s">
        <v>2561</v>
      </c>
    </row>
    <row r="77" spans="1:8" s="61" customFormat="1" ht="20.25" customHeight="1" thickBot="1">
      <c r="A77" s="647"/>
      <c r="B77" s="648"/>
      <c r="C77" s="664"/>
      <c r="D77" s="665"/>
      <c r="E77" s="665"/>
      <c r="F77" s="666"/>
      <c r="G77" s="64" t="str">
        <f>IF(E76="⑤その他","他","")</f>
        <v/>
      </c>
    </row>
    <row r="78" spans="1:8" s="61" customFormat="1" ht="20.25" customHeight="1">
      <c r="A78" s="649"/>
      <c r="B78" s="650"/>
      <c r="C78" s="667"/>
      <c r="D78" s="668"/>
      <c r="E78" s="668"/>
      <c r="F78" s="669"/>
      <c r="G78" s="60"/>
    </row>
    <row r="79" spans="1:8" s="61" customFormat="1" ht="20.25" customHeight="1">
      <c r="A79" s="240" t="s">
        <v>2562</v>
      </c>
      <c r="B79" s="241"/>
      <c r="C79" s="637"/>
      <c r="D79" s="638"/>
      <c r="E79" s="638"/>
      <c r="F79" s="639"/>
      <c r="G79" s="60" t="str">
        <f>IF($C$79="","NG","OK")</f>
        <v>NG</v>
      </c>
      <c r="H79" s="115" t="s">
        <v>2563</v>
      </c>
    </row>
    <row r="80" spans="1:8" s="61" customFormat="1" ht="20.25" customHeight="1">
      <c r="A80" s="244"/>
      <c r="B80" s="251"/>
      <c r="C80" s="640"/>
      <c r="D80" s="641"/>
      <c r="E80" s="641"/>
      <c r="F80" s="642"/>
      <c r="G80" s="60"/>
    </row>
    <row r="81" spans="1:8" s="61" customFormat="1" ht="20.25" customHeight="1">
      <c r="A81" s="62"/>
      <c r="C81" s="69"/>
      <c r="F81" s="68"/>
      <c r="G81" s="60"/>
    </row>
    <row r="82" spans="1:8" s="61" customFormat="1" ht="20.25" customHeight="1">
      <c r="A82" s="143" t="s">
        <v>2564</v>
      </c>
      <c r="B82" s="252"/>
      <c r="C82" s="252"/>
      <c r="D82" s="65"/>
      <c r="E82" s="623" t="s">
        <v>2565</v>
      </c>
      <c r="F82" s="624"/>
      <c r="G82" s="60" t="str">
        <f>IF($B$83="","NG","OK")</f>
        <v>NG</v>
      </c>
      <c r="H82" s="115" t="s">
        <v>2566</v>
      </c>
    </row>
    <row r="83" spans="1:8" s="61" customFormat="1" ht="20.25" customHeight="1">
      <c r="A83" s="253" t="s">
        <v>2567</v>
      </c>
      <c r="B83" s="626"/>
      <c r="C83" s="627"/>
      <c r="D83" s="252"/>
      <c r="E83" s="625"/>
      <c r="F83" s="624"/>
      <c r="G83" s="60"/>
    </row>
    <row r="84" spans="1:8" s="61" customFormat="1" ht="20.25" customHeight="1">
      <c r="A84" s="62"/>
      <c r="C84" s="69"/>
      <c r="F84" s="68"/>
      <c r="G84" s="60"/>
    </row>
    <row r="85" spans="1:8" s="61" customFormat="1" ht="20.25" customHeight="1">
      <c r="A85" s="62"/>
      <c r="C85" s="69"/>
      <c r="F85" s="68"/>
      <c r="G85" s="60"/>
    </row>
    <row r="86" spans="1:8" s="61" customFormat="1" ht="20.25" customHeight="1">
      <c r="A86" s="62"/>
      <c r="B86" s="70" t="str">
        <f>IF(COUNTIF($G$1:$G$80,"NG")&gt;0,"未記入のセルが有ります。以下の項目に水色と黄色のセルが残っていないかご確認下さい。","")</f>
        <v>未記入のセルが有ります。以下の項目に水色と黄色のセルが残っていないかご確認下さい。</v>
      </c>
      <c r="C86" s="69"/>
      <c r="F86" s="68"/>
      <c r="G86" s="60"/>
    </row>
    <row r="87" spans="1:8" s="61" customFormat="1" ht="20.25" customHeight="1">
      <c r="A87" s="62"/>
      <c r="B87" s="70" t="str">
        <f>IF(OR(G65&lt;&gt;"NG",$G$76="NG"),"なお＜その他＞を選択した場合、具体的な記入が必要となりますのでご注意下さい","")</f>
        <v>なお＜その他＞を選択した場合、具体的な記入が必要となりますのでご注意下さい</v>
      </c>
      <c r="C87" s="69"/>
      <c r="F87" s="68"/>
      <c r="G87" s="60"/>
    </row>
    <row r="88" spans="1:8" s="61" customFormat="1" ht="20.25" customHeight="1">
      <c r="A88" s="62"/>
      <c r="B88" s="70"/>
      <c r="C88" s="69"/>
      <c r="F88" s="68"/>
      <c r="G88" s="60"/>
    </row>
    <row r="89" spans="1:8" s="61" customFormat="1" ht="20.25" customHeight="1">
      <c r="A89" s="62"/>
      <c r="B89" s="70" t="str">
        <f>IF($G$2="NG",$H$2,"")</f>
        <v>報告日</v>
      </c>
      <c r="C89" s="137" t="str">
        <f>IF($G$4="NG",$H$4,"")</f>
        <v>報告回次</v>
      </c>
      <c r="F89" s="68"/>
      <c r="G89" s="60"/>
    </row>
    <row r="90" spans="1:8" s="61" customFormat="1" ht="20.25" customHeight="1">
      <c r="A90" s="62"/>
      <c r="B90" s="70" t="str">
        <f>IF($G$27="NG",$H$27,"")</f>
        <v>２－１．</v>
      </c>
      <c r="C90" s="254" t="str">
        <f>IF($G$34="NG",$H$34,"")</f>
        <v>3</v>
      </c>
      <c r="D90" s="137" t="str">
        <f>IF($G$31="NG",$H$31,"")</f>
        <v>２－２．</v>
      </c>
      <c r="F90" s="68"/>
      <c r="G90" s="60"/>
    </row>
    <row r="91" spans="1:8" s="61" customFormat="1" ht="20.25" customHeight="1">
      <c r="A91" s="62"/>
      <c r="B91" s="70" t="str">
        <f>IF($G$44="NG",$H$44,"")</f>
        <v>４－１．</v>
      </c>
      <c r="C91" s="137" t="str">
        <f>IF($G$47="NG",$H$47,"")</f>
        <v>４－２．</v>
      </c>
      <c r="D91" s="70" t="str">
        <f>IF($G$65="NG",$H$65,"")</f>
        <v>４－２．(成果物）</v>
      </c>
      <c r="E91" s="70" t="str">
        <f>IF($G$76="NG",$H$76,"")</f>
        <v>４－３．</v>
      </c>
      <c r="F91" s="160" t="str">
        <f>IF($G$79="NG",$H$79,"")</f>
        <v>４－４．</v>
      </c>
      <c r="G91" s="60"/>
    </row>
    <row r="92" spans="1:8" s="61" customFormat="1" ht="20.25" customHeight="1">
      <c r="A92" s="62"/>
      <c r="B92" s="70" t="str">
        <f>IF($G$82="NG",$H$82,"")</f>
        <v>5</v>
      </c>
      <c r="C92" s="69"/>
      <c r="F92" s="68"/>
      <c r="G92" s="60"/>
    </row>
    <row r="93" spans="1:8" s="61" customFormat="1" ht="20.25" customHeight="1">
      <c r="A93" s="143" t="s">
        <v>2568</v>
      </c>
      <c r="C93" s="69"/>
      <c r="F93" s="68"/>
      <c r="G93" s="60"/>
    </row>
    <row r="94" spans="1:8" s="61" customFormat="1" ht="20.25" customHeight="1">
      <c r="A94" s="145" t="s">
        <v>3769</v>
      </c>
      <c r="B94" s="66"/>
      <c r="C94" s="249"/>
      <c r="D94" s="66"/>
      <c r="E94" s="66"/>
      <c r="F94" s="144"/>
      <c r="G94" s="60"/>
    </row>
    <row r="95" spans="1:8" s="61" customFormat="1" ht="20.25" customHeight="1">
      <c r="A95" s="62"/>
      <c r="C95" s="69"/>
      <c r="F95" s="68"/>
      <c r="G95" s="60"/>
    </row>
    <row r="96" spans="1:8" s="61" customFormat="1" ht="20.25" customHeight="1">
      <c r="A96" s="62"/>
      <c r="C96" s="69"/>
      <c r="F96" s="68"/>
      <c r="G96" s="60"/>
    </row>
    <row r="97" spans="1:6" s="61" customFormat="1" ht="20.25" customHeight="1">
      <c r="A97" s="62"/>
      <c r="C97" s="69"/>
      <c r="F97" s="68"/>
    </row>
    <row r="98" spans="1:6" s="61" customFormat="1" ht="20.25" customHeight="1">
      <c r="A98" s="62"/>
      <c r="C98" s="69"/>
      <c r="F98" s="68"/>
    </row>
    <row r="99" spans="1:6" s="61" customFormat="1" ht="20.25" customHeight="1">
      <c r="A99" s="62"/>
      <c r="C99" s="69"/>
      <c r="F99" s="68"/>
    </row>
    <row r="100" spans="1:6" s="61" customFormat="1" ht="20.25" customHeight="1">
      <c r="A100" s="62"/>
      <c r="C100" s="69"/>
      <c r="F100" s="68"/>
    </row>
    <row r="101" spans="1:6" s="61" customFormat="1" ht="20.25" customHeight="1">
      <c r="A101" s="62"/>
      <c r="C101" s="69"/>
      <c r="F101" s="68"/>
    </row>
    <row r="102" spans="1:6" s="61" customFormat="1" ht="20.25" customHeight="1">
      <c r="A102" s="62"/>
      <c r="C102" s="69"/>
      <c r="F102" s="68"/>
    </row>
    <row r="103" spans="1:6" s="61" customFormat="1" ht="20.25" customHeight="1">
      <c r="A103" s="62"/>
      <c r="C103" s="69"/>
      <c r="F103" s="68"/>
    </row>
    <row r="104" spans="1:6" s="61" customFormat="1" ht="20.25" customHeight="1">
      <c r="A104" s="62"/>
      <c r="C104" s="69"/>
      <c r="F104" s="68"/>
    </row>
    <row r="105" spans="1:6" s="61" customFormat="1" ht="20.25" customHeight="1">
      <c r="A105" s="62"/>
      <c r="C105" s="69"/>
      <c r="F105" s="68"/>
    </row>
    <row r="106" spans="1:6" s="61" customFormat="1" ht="20.25" customHeight="1">
      <c r="A106" s="62"/>
      <c r="C106" s="69"/>
      <c r="F106" s="68"/>
    </row>
    <row r="107" spans="1:6" s="61" customFormat="1" ht="20.25" customHeight="1">
      <c r="A107" s="62"/>
      <c r="C107" s="69"/>
      <c r="F107" s="68"/>
    </row>
    <row r="108" spans="1:6" s="61" customFormat="1" ht="20.25" customHeight="1">
      <c r="A108" s="62"/>
      <c r="C108" s="69"/>
      <c r="F108" s="68"/>
    </row>
    <row r="109" spans="1:6" s="61" customFormat="1" ht="20.25" customHeight="1">
      <c r="A109" s="62"/>
      <c r="C109" s="69"/>
      <c r="F109" s="68"/>
    </row>
    <row r="110" spans="1:6" s="61" customFormat="1" ht="20.25" customHeight="1">
      <c r="A110" s="62"/>
      <c r="C110" s="69"/>
      <c r="F110" s="68"/>
    </row>
    <row r="111" spans="1:6" s="61" customFormat="1" ht="20.25" customHeight="1">
      <c r="A111" s="62"/>
      <c r="C111" s="69"/>
      <c r="F111" s="68"/>
    </row>
    <row r="112" spans="1:6" s="61" customFormat="1" ht="20.25" customHeight="1" thickBot="1">
      <c r="A112" s="146"/>
      <c r="B112" s="147"/>
      <c r="C112" s="148"/>
      <c r="D112" s="147"/>
      <c r="E112" s="147"/>
      <c r="F112" s="149"/>
    </row>
  </sheetData>
  <sheetProtection algorithmName="SHA-512" hashValue="75ksWsEfaH/HcMq1tIRfZ+bdGFksgzgp1Blflj1ILyTxXB7Dkye71t7f9Qq5ZZP8oEBUnZlmKpH1n0TKJFp2cQ==" saltValue="XXWmJldYEHiU+tvp8Nd4rw==" spinCount="100000" sheet="1" formatRows="0"/>
  <mergeCells count="35">
    <mergeCell ref="A40:A41"/>
    <mergeCell ref="B40:F41"/>
    <mergeCell ref="C31:D31"/>
    <mergeCell ref="C32:D32"/>
    <mergeCell ref="A76:B78"/>
    <mergeCell ref="C76:D76"/>
    <mergeCell ref="E76:F76"/>
    <mergeCell ref="C65:D65"/>
    <mergeCell ref="E65:F65"/>
    <mergeCell ref="C66:F67"/>
    <mergeCell ref="C68:F71"/>
    <mergeCell ref="C72:F73"/>
    <mergeCell ref="C74:F75"/>
    <mergeCell ref="C77:F78"/>
    <mergeCell ref="E82:F83"/>
    <mergeCell ref="B83:C83"/>
    <mergeCell ref="C48:F51"/>
    <mergeCell ref="C52:F55"/>
    <mergeCell ref="C56:F59"/>
    <mergeCell ref="C60:F64"/>
    <mergeCell ref="C79:F80"/>
    <mergeCell ref="B14:F14"/>
    <mergeCell ref="A35:F35"/>
    <mergeCell ref="B36:C36"/>
    <mergeCell ref="B37:C37"/>
    <mergeCell ref="A38:A39"/>
    <mergeCell ref="B38:F39"/>
    <mergeCell ref="B20:F21"/>
    <mergeCell ref="B22:F23"/>
    <mergeCell ref="D19:F19"/>
    <mergeCell ref="A1:F1"/>
    <mergeCell ref="A5:F5"/>
    <mergeCell ref="A6:F7"/>
    <mergeCell ref="A8:F8"/>
    <mergeCell ref="B11:D11"/>
  </mergeCells>
  <phoneticPr fontId="9"/>
  <conditionalFormatting sqref="A16:F17">
    <cfRule type="expression" dxfId="31" priority="5">
      <formula>$G$11=""</formula>
    </cfRule>
    <cfRule type="expression" dxfId="30" priority="35">
      <formula>$B$26="無"</formula>
    </cfRule>
  </conditionalFormatting>
  <conditionalFormatting sqref="B27">
    <cfRule type="expression" dxfId="29" priority="6">
      <formula>$B$27=""</formula>
    </cfRule>
  </conditionalFormatting>
  <conditionalFormatting sqref="B83">
    <cfRule type="expression" dxfId="28" priority="33">
      <formula>$B$83=""</formula>
    </cfRule>
  </conditionalFormatting>
  <conditionalFormatting sqref="B36:C36">
    <cfRule type="expression" dxfId="27" priority="57">
      <formula>$B$36=""</formula>
    </cfRule>
  </conditionalFormatting>
  <conditionalFormatting sqref="B37:C37">
    <cfRule type="expression" dxfId="26" priority="56">
      <formula>$B$37=""</formula>
    </cfRule>
  </conditionalFormatting>
  <conditionalFormatting sqref="B38:F39">
    <cfRule type="expression" dxfId="25" priority="2">
      <formula>$B$38=""</formula>
    </cfRule>
  </conditionalFormatting>
  <conditionalFormatting sqref="B40:F41">
    <cfRule type="expression" dxfId="24" priority="1">
      <formula>$B$40=""</formula>
    </cfRule>
  </conditionalFormatting>
  <conditionalFormatting sqref="C27">
    <cfRule type="expression" dxfId="23" priority="30">
      <formula>$C$27=""</formula>
    </cfRule>
  </conditionalFormatting>
  <conditionalFormatting sqref="C52">
    <cfRule type="expression" dxfId="22" priority="43">
      <formula>$C$52=""</formula>
    </cfRule>
  </conditionalFormatting>
  <conditionalFormatting sqref="C26:F27">
    <cfRule type="expression" dxfId="21" priority="22">
      <formula>$B$27="無"</formula>
    </cfRule>
  </conditionalFormatting>
  <conditionalFormatting sqref="C46:F46">
    <cfRule type="expression" dxfId="20" priority="10">
      <formula>$F$44=0</formula>
    </cfRule>
  </conditionalFormatting>
  <conditionalFormatting sqref="C48:F51">
    <cfRule type="expression" dxfId="19" priority="44">
      <formula>$C$48=""</formula>
    </cfRule>
  </conditionalFormatting>
  <conditionalFormatting sqref="C56:F59">
    <cfRule type="expression" dxfId="18" priority="42">
      <formula>$C$56=""</formula>
    </cfRule>
  </conditionalFormatting>
  <conditionalFormatting sqref="C60:F64">
    <cfRule type="expression" dxfId="17" priority="41">
      <formula>$C$60=""</formula>
    </cfRule>
  </conditionalFormatting>
  <conditionalFormatting sqref="C66:F67">
    <cfRule type="expression" dxfId="16" priority="60">
      <formula>$C$66=""</formula>
    </cfRule>
  </conditionalFormatting>
  <conditionalFormatting sqref="C68:F71">
    <cfRule type="expression" dxfId="15" priority="40">
      <formula>$C$68=""</formula>
    </cfRule>
  </conditionalFormatting>
  <conditionalFormatting sqref="C74:F75">
    <cfRule type="expression" dxfId="14" priority="39">
      <formula>$C$74=""</formula>
    </cfRule>
  </conditionalFormatting>
  <conditionalFormatting sqref="C77:F78">
    <cfRule type="expression" dxfId="13" priority="4">
      <formula>$C$66=""</formula>
    </cfRule>
  </conditionalFormatting>
  <conditionalFormatting sqref="C79:F80">
    <cfRule type="expression" dxfId="12" priority="36">
      <formula>$C$79=""</formula>
    </cfRule>
    <cfRule type="expression" dxfId="11" priority="37">
      <formula>$G$79=""</formula>
    </cfRule>
  </conditionalFormatting>
  <conditionalFormatting sqref="D27">
    <cfRule type="expression" dxfId="10" priority="55">
      <formula>$D$27=""</formula>
    </cfRule>
  </conditionalFormatting>
  <conditionalFormatting sqref="D29">
    <cfRule type="expression" dxfId="9" priority="26">
      <formula>$D$29=""</formula>
    </cfRule>
  </conditionalFormatting>
  <conditionalFormatting sqref="E27">
    <cfRule type="expression" dxfId="8" priority="29">
      <formula>$E$27=""</formula>
    </cfRule>
  </conditionalFormatting>
  <conditionalFormatting sqref="E29">
    <cfRule type="expression" dxfId="7" priority="27">
      <formula>$E$29=""</formula>
    </cfRule>
  </conditionalFormatting>
  <conditionalFormatting sqref="E65:F65">
    <cfRule type="expression" dxfId="6" priority="58">
      <formula>$E$65=""</formula>
    </cfRule>
  </conditionalFormatting>
  <conditionalFormatting sqref="E76:F76">
    <cfRule type="expression" dxfId="5" priority="38">
      <formula>$E$76=""</formula>
    </cfRule>
  </conditionalFormatting>
  <conditionalFormatting sqref="F3">
    <cfRule type="expression" dxfId="4" priority="32">
      <formula>$F$3=""</formula>
    </cfRule>
  </conditionalFormatting>
  <conditionalFormatting sqref="F4">
    <cfRule type="expression" dxfId="3" priority="20">
      <formula>$F$4=""</formula>
    </cfRule>
  </conditionalFormatting>
  <conditionalFormatting sqref="F13">
    <cfRule type="expression" dxfId="2" priority="48">
      <formula>$F$13=""</formula>
    </cfRule>
  </conditionalFormatting>
  <conditionalFormatting sqref="F27">
    <cfRule type="expression" dxfId="1" priority="25">
      <formula>$F$27=""</formula>
    </cfRule>
  </conditionalFormatting>
  <conditionalFormatting sqref="F29">
    <cfRule type="expression" dxfId="0" priority="175">
      <formula>$F$29=0</formula>
    </cfRule>
  </conditionalFormatting>
  <dataValidations count="7">
    <dataValidation type="date" imeMode="disabled" allowBlank="1" showInputMessage="1" showErrorMessage="1" error="令和7年2月28日までになります。" prompt="半角で「7/10」のようにご記入下さい。_x000a_来年の場合は西暦も含めて下さい。以下同様。" sqref="D27" xr:uid="{E6F8FAB2-E10E-4739-A6FD-9EE137EDA139}">
      <formula1>45778</formula1>
      <formula2>46080</formula2>
    </dataValidation>
    <dataValidation type="date" imeMode="disabled" allowBlank="1" showInputMessage="1" showErrorMessage="1" prompt="半角で「7/10」のようにご記入下さい。" sqref="F3" xr:uid="{75CCDC68-7BB8-4E03-96EF-C00B1A813D51}">
      <formula1>45778</formula1>
      <formula2>46091</formula2>
    </dataValidation>
    <dataValidation type="time" imeMode="disabled" operator="greaterThanOrEqual" allowBlank="1" showInputMessage="1" showErrorMessage="1" prompt="半角で「15:00」のようにご記入下さい。" sqref="D29" xr:uid="{B29051A7-98F5-4FB5-9805-D98E4C0B12CB}">
      <formula1>0</formula1>
    </dataValidation>
    <dataValidation type="list" showInputMessage="1" showErrorMessage="1" sqref="B12" xr:uid="{1EEBC1BA-D76E-48BB-A8BF-4BC3D1D7E27C}">
      <formula1>"情シス担当,企画担当,人事担当,財務担当,その他"</formula1>
    </dataValidation>
    <dataValidation type="list" allowBlank="1" showInputMessage="1" showErrorMessage="1" sqref="E27" xr:uid="{8E321DA0-B7E9-4C78-9AB3-963BE4C9F09B}">
      <formula1>"事前打合せ,支援・助言,講演,フォローアップ,  事前打合せ＆支援・助言,事前打合せ＆講演,支援・助言＆講演,支援・助言＆フォローアップ,講演＆フォローアップ"</formula1>
    </dataValidation>
    <dataValidation type="time" imeMode="disabled" operator="greaterThanOrEqual" allowBlank="1" showInputMessage="1" showErrorMessage="1" error="開始時刻以降をご記入下さい。" prompt="半角で「15:00」のように、開始時刻以降の時刻をご記入下さい。" sqref="E29" xr:uid="{4346E5CE-402F-4AB3-B1F6-0360491C9EA1}">
      <formula1>$D$29</formula1>
    </dataValidation>
    <dataValidation type="list" allowBlank="1" showInputMessage="1" showErrorMessage="1" sqref="F4" xr:uid="{084E81CE-FABE-4508-8B5C-21D3269E4602}">
      <formula1>$I$38:$I$47</formula1>
    </dataValidation>
  </dataValidations>
  <hyperlinks>
    <hyperlink ref="E82" r:id="rId1" xr:uid="{B5377016-3BC3-4FA8-9B4A-05906A3291A2}"/>
  </hyperlinks>
  <pageMargins left="0.7" right="0.7" top="0.75" bottom="0.75" header="0.3" footer="0.3"/>
  <pageSetup paperSize="9" scale="68" fitToHeight="99" orientation="portrait" cellComments="asDisplayed" r:id="rId2"/>
  <rowBreaks count="1" manualBreakCount="1">
    <brk id="55" max="5" man="1"/>
  </rowBreaks>
  <drawing r:id="rId3"/>
  <legacyDrawing r:id="rId4"/>
  <extLst>
    <ext xmlns:x14="http://schemas.microsoft.com/office/spreadsheetml/2009/9/main" uri="{CCE6A557-97BC-4b89-ADB6-D9C93CAAB3DF}">
      <x14:dataValidations xmlns:xm="http://schemas.microsoft.com/office/excel/2006/main" count="7">
        <x14:dataValidation type="list" allowBlank="1" showInputMessage="1" showErrorMessage="1" xr:uid="{0EF8D187-C3FC-4471-9D08-69C816EBC407}">
          <x14:formula1>
            <xm:f>アドバイザー2025!$E$9:$E$250</xm:f>
          </x14:formula1>
          <xm:sqref>B36:C36</xm:sqref>
        </x14:dataValidation>
        <x14:dataValidation type="list" allowBlank="1" showInputMessage="1" showErrorMessage="1" xr:uid="{F9BCCDE6-88F5-4319-8CEF-BB2D198FE34B}">
          <x14:formula1>
            <xm:f>リスト!$A$57:$A$62</xm:f>
          </x14:formula1>
          <xm:sqref>B37:C37</xm:sqref>
        </x14:dataValidation>
        <x14:dataValidation type="list" allowBlank="1" showInputMessage="1" showErrorMessage="1" xr:uid="{568A55BF-868B-4345-BBDC-791960A604AC}">
          <x14:formula1>
            <xm:f>リスト!$A$15:$A$16</xm:f>
          </x14:formula1>
          <xm:sqref>B27</xm:sqref>
        </x14:dataValidation>
        <x14:dataValidation type="list" allowBlank="1" showInputMessage="1" showErrorMessage="1" xr:uid="{CD3424AF-0588-497D-BDF2-6BE3AD93BC6F}">
          <x14:formula1>
            <xm:f>リスト!$A$103:$A$104</xm:f>
          </x14:formula1>
          <xm:sqref>B83:C83</xm:sqref>
        </x14:dataValidation>
        <x14:dataValidation type="list" allowBlank="1" showInputMessage="1" showErrorMessage="1" xr:uid="{842627EF-12BC-4EC3-A261-047A42F8C12F}">
          <x14:formula1>
            <xm:f>リスト!$A$75:$A$82</xm:f>
          </x14:formula1>
          <xm:sqref>E65:F65</xm:sqref>
        </x14:dataValidation>
        <x14:dataValidation type="list" allowBlank="1" showInputMessage="1" showErrorMessage="1" xr:uid="{3E2CFDF0-2B23-49AF-BE7E-C1BD4D1D53A8}">
          <x14:formula1>
            <xm:f>リスト!$A$63:$A$68</xm:f>
          </x14:formula1>
          <xm:sqref>E76:F76</xm:sqref>
        </x14:dataValidation>
        <x14:dataValidation type="list" allowBlank="1" showInputMessage="1" showErrorMessage="1" xr:uid="{93399B82-034E-4D99-8643-4973BEC51FD7}">
          <x14:formula1>
            <xm:f>リスト!$A$118:$A$119</xm:f>
          </x14:formula1>
          <xm:sqref>F27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4099722-2f00-4242-822f-cb09fb8d6bae" xsi:nil="true"/>
    <lcf76f155ced4ddcb4097134ff3c332f xmlns="a0b356f1-7c4b-4a6b-993b-e1bdd92c747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77A6870BBAA30418A747161112D8075" ma:contentTypeVersion="18" ma:contentTypeDescription="新しいドキュメントを作成します。" ma:contentTypeScope="" ma:versionID="d95929ddb7116fde823d3fc9d8ad190f">
  <xsd:schema xmlns:xsd="http://www.w3.org/2001/XMLSchema" xmlns:xs="http://www.w3.org/2001/XMLSchema" xmlns:p="http://schemas.microsoft.com/office/2006/metadata/properties" xmlns:ns2="a0b356f1-7c4b-4a6b-993b-e1bdd92c747f" xmlns:ns3="b4099722-2f00-4242-822f-cb09fb8d6bae" targetNamespace="http://schemas.microsoft.com/office/2006/metadata/properties" ma:root="true" ma:fieldsID="db9e1a5838a79e07c3d2c1f2eaebeb20" ns2:_="" ns3:_="">
    <xsd:import namespace="a0b356f1-7c4b-4a6b-993b-e1bdd92c747f"/>
    <xsd:import namespace="b4099722-2f00-4242-822f-cb09fb8d6b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b356f1-7c4b-4a6b-993b-e1bdd92c74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91c59c9-845f-4a08-97b2-78ce1afd0368"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4099722-2f00-4242-822f-cb09fb8d6bae"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6a4ec65-047c-472b-ab80-976d71777291}" ma:internalName="TaxCatchAll" ma:showField="CatchAllData" ma:web="b4099722-2f00-4242-822f-cb09fb8d6bae">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41FC65-FC55-450A-BE9E-7CD164228F1A}">
  <ds:schemaRefs>
    <ds:schemaRef ds:uri="http://www.w3.org/XML/1998/namespace"/>
    <ds:schemaRef ds:uri="http://purl.org/dc/dcmitype/"/>
    <ds:schemaRef ds:uri="b4099722-2f00-4242-822f-cb09fb8d6bae"/>
    <ds:schemaRef ds:uri="http://purl.org/dc/elements/1.1/"/>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a0b356f1-7c4b-4a6b-993b-e1bdd92c747f"/>
  </ds:schemaRefs>
</ds:datastoreItem>
</file>

<file path=customXml/itemProps2.xml><?xml version="1.0" encoding="utf-8"?>
<ds:datastoreItem xmlns:ds="http://schemas.openxmlformats.org/officeDocument/2006/customXml" ds:itemID="{109D3737-BD97-4C81-B555-72C9976F3B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b356f1-7c4b-4a6b-993b-e1bdd92c747f"/>
    <ds:schemaRef ds:uri="b4099722-2f00-4242-822f-cb09fb8d6b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8010BC-9C79-40CF-B7E2-CB4CBE134B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83</vt:i4>
      </vt:variant>
    </vt:vector>
  </HeadingPairs>
  <TitlesOfParts>
    <vt:vector size="91" baseType="lpstr">
      <vt:lpstr>報告書データ</vt:lpstr>
      <vt:lpstr>申請書データ</vt:lpstr>
      <vt:lpstr>申請書</vt:lpstr>
      <vt:lpstr>申請書(記入例)</vt:lpstr>
      <vt:lpstr>アドバイザー2025</vt:lpstr>
      <vt:lpstr>リスト</vt:lpstr>
      <vt:lpstr>決定通知書</vt:lpstr>
      <vt:lpstr>報告書</vt:lpstr>
      <vt:lpstr>NPO・商工会・大学等</vt:lpstr>
      <vt:lpstr>アドバイザー2025!Print_Area</vt:lpstr>
      <vt:lpstr>決定通知書!Print_Area</vt:lpstr>
      <vt:lpstr>申請書!Print_Area</vt:lpstr>
      <vt:lpstr>'申請書(記入例)'!Print_Area</vt:lpstr>
      <vt:lpstr>報告書!Print_Area</vt:lpstr>
      <vt:lpstr>報告書データ!Print_Area</vt:lpstr>
      <vt:lpstr>アドバイザー2025!Print_Titles</vt:lpstr>
      <vt:lpstr>アドバイザー2025!アドバイザー</vt:lpstr>
      <vt:lpstr>愛知県</vt:lpstr>
      <vt:lpstr>愛媛県</vt:lpstr>
      <vt:lpstr>一部事務組合・広域連合・財産区</vt:lpstr>
      <vt:lpstr>茨城県</vt:lpstr>
      <vt:lpstr>岡山県</vt:lpstr>
      <vt:lpstr>沖縄県</vt:lpstr>
      <vt:lpstr>沖縄総合通信事務所</vt:lpstr>
      <vt:lpstr>管区</vt:lpstr>
      <vt:lpstr>関東総合通信局</vt:lpstr>
      <vt:lpstr>岩手県</vt:lpstr>
      <vt:lpstr>岐阜県</vt:lpstr>
      <vt:lpstr>宮崎県</vt:lpstr>
      <vt:lpstr>宮城県</vt:lpstr>
      <vt:lpstr>京都府</vt:lpstr>
      <vt:lpstr>協議会</vt:lpstr>
      <vt:lpstr>近畿総合通信局</vt:lpstr>
      <vt:lpstr>九州総合通信局</vt:lpstr>
      <vt:lpstr>報告書!区分</vt:lpstr>
      <vt:lpstr>区分</vt:lpstr>
      <vt:lpstr>熊本県</vt:lpstr>
      <vt:lpstr>群馬県</vt:lpstr>
      <vt:lpstr>広島県</vt:lpstr>
      <vt:lpstr>香川県</vt:lpstr>
      <vt:lpstr>高知県</vt:lpstr>
      <vt:lpstr>国の機関</vt:lpstr>
      <vt:lpstr>佐賀県</vt:lpstr>
      <vt:lpstr>埼玉県</vt:lpstr>
      <vt:lpstr>三重県</vt:lpstr>
      <vt:lpstr>山形県</vt:lpstr>
      <vt:lpstr>山口県</vt:lpstr>
      <vt:lpstr>山梨県</vt:lpstr>
      <vt:lpstr>四国総合通信局</vt:lpstr>
      <vt:lpstr>市区町村</vt:lpstr>
      <vt:lpstr>滋賀県</vt:lpstr>
      <vt:lpstr>鹿児島県</vt:lpstr>
      <vt:lpstr>秋田県</vt:lpstr>
      <vt:lpstr>信越総合通信局</vt:lpstr>
      <vt:lpstr>新潟県</vt:lpstr>
      <vt:lpstr>神奈川県</vt:lpstr>
      <vt:lpstr>震災</vt:lpstr>
      <vt:lpstr>青森県</vt:lpstr>
      <vt:lpstr>静岡県</vt:lpstr>
      <vt:lpstr>石川県</vt:lpstr>
      <vt:lpstr>千葉県</vt:lpstr>
      <vt:lpstr>決定通知書!総通局</vt:lpstr>
      <vt:lpstr>報告書!総通局</vt:lpstr>
      <vt:lpstr>総通局</vt:lpstr>
      <vt:lpstr>総通局等</vt:lpstr>
      <vt:lpstr>大阪府</vt:lpstr>
      <vt:lpstr>大分県</vt:lpstr>
      <vt:lpstr>地場企業等</vt:lpstr>
      <vt:lpstr>中国総合通信局</vt:lpstr>
      <vt:lpstr>長崎県</vt:lpstr>
      <vt:lpstr>長野県</vt:lpstr>
      <vt:lpstr>鳥取県</vt:lpstr>
      <vt:lpstr>都道府県</vt:lpstr>
      <vt:lpstr>島根県</vt:lpstr>
      <vt:lpstr>東海総合通信局</vt:lpstr>
      <vt:lpstr>東京都</vt:lpstr>
      <vt:lpstr>東北総合通信局</vt:lpstr>
      <vt:lpstr>徳島県</vt:lpstr>
      <vt:lpstr>栃木県</vt:lpstr>
      <vt:lpstr>奈良県</vt:lpstr>
      <vt:lpstr>申請書!派遣形態</vt:lpstr>
      <vt:lpstr>'申請書(記入例)'!派遣形態</vt:lpstr>
      <vt:lpstr>富山県</vt:lpstr>
      <vt:lpstr>福井県</vt:lpstr>
      <vt:lpstr>福岡県</vt:lpstr>
      <vt:lpstr>福島県</vt:lpstr>
      <vt:lpstr>兵庫県</vt:lpstr>
      <vt:lpstr>北海道</vt:lpstr>
      <vt:lpstr>北海道総合通信局</vt:lpstr>
      <vt:lpstr>北陸総合通信局</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2017-12-04T05:40:29Z</dcterms:created>
  <dcterms:modified xsi:type="dcterms:W3CDTF">2025-05-01T04:36:41Z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0x010100777A6870BBAA30418A747161112D8075</vt:lpwstr>
  </property>
  <property fmtid="{D5CDD505-2E9C-101B-9397-08002B2CF9AE}" pid="3" name="MediaServiceImageTags">
    <vt:lpwstr/>
  </property>
</Properties>
</file>